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1400" windowHeight="5415" tabRatio="598" activeTab="5"/>
  </bookViews>
  <sheets>
    <sheet name="  8" sheetId="1" r:id="rId1"/>
    <sheet name="11 " sheetId="2" r:id="rId2"/>
    <sheet name="12 " sheetId="3" r:id="rId3"/>
    <sheet name="13" sheetId="4" r:id="rId4"/>
    <sheet name="9  " sheetId="5" r:id="rId5"/>
    <sheet name="10  " sheetId="6" r:id="rId6"/>
  </sheets>
  <definedNames>
    <definedName name="_xlnm.Print_Area" localSheetId="0">'  8'!$A$1:$G$22</definedName>
    <definedName name="_xlnm.Print_Area" localSheetId="5">'10  '!$A$16:$D$30</definedName>
    <definedName name="_xlnm.Print_Area" localSheetId="1">'11 '!$A$1:$F$16</definedName>
    <definedName name="_xlnm.Print_Area" localSheetId="2">'12 '!$A$1:$F$14</definedName>
    <definedName name="_xlnm.Print_Area" localSheetId="3">'13'!$A$1:$F$14</definedName>
    <definedName name="_xlnm.Print_Area" localSheetId="4">'9  '!$A$13:$C$30</definedName>
  </definedNames>
  <calcPr calcMode="manual" fullCalcOnLoad="1"/>
</workbook>
</file>

<file path=xl/comments1.xml><?xml version="1.0" encoding="utf-8"?>
<comments xmlns="http://schemas.openxmlformats.org/spreadsheetml/2006/main">
  <authors>
    <author>Ammar Hassan</author>
  </authors>
  <commentList>
    <comment ref="M13" authorId="0">
      <text>
        <r>
          <rPr>
            <b/>
            <sz val="9"/>
            <rFont val="Tahoma"/>
            <family val="2"/>
          </rPr>
          <t>Ammar Hassan:</t>
        </r>
        <r>
          <rPr>
            <sz val="9"/>
            <rFont val="Tahoma"/>
            <family val="2"/>
          </rPr>
          <t xml:space="preserve">
تستخدم في حالة مسح الاسرة في نفس السنة</t>
        </r>
      </text>
    </comment>
    <comment ref="M14" authorId="0">
      <text>
        <r>
          <rPr>
            <b/>
            <sz val="9"/>
            <rFont val="Tahoma"/>
            <family val="2"/>
          </rPr>
          <t>Ammar Hassan:</t>
        </r>
        <r>
          <rPr>
            <sz val="9"/>
            <rFont val="Tahoma"/>
            <family val="2"/>
          </rPr>
          <t xml:space="preserve">
تستخدم في حال سنة مسح احوال المعيشة في سنة سابقة</t>
        </r>
      </text>
    </comment>
  </commentList>
</comments>
</file>

<file path=xl/comments5.xml><?xml version="1.0" encoding="utf-8"?>
<comments xmlns="http://schemas.openxmlformats.org/spreadsheetml/2006/main">
  <authors>
    <author>Ammar Hassan</author>
  </authors>
  <commentList>
    <comment ref="J11" authorId="0">
      <text>
        <r>
          <rPr>
            <b/>
            <sz val="9"/>
            <rFont val="Tahoma"/>
            <family val="2"/>
          </rPr>
          <t>Ammar Hassan:</t>
        </r>
        <r>
          <rPr>
            <sz val="9"/>
            <rFont val="Tahoma"/>
            <family val="2"/>
          </rPr>
          <t xml:space="preserve">
تستخدم في حالة مسح الاسرة في نفس السنة</t>
        </r>
      </text>
    </comment>
  </commentList>
</comments>
</file>

<file path=xl/sharedStrings.xml><?xml version="1.0" encoding="utf-8"?>
<sst xmlns="http://schemas.openxmlformats.org/spreadsheetml/2006/main" count="151" uniqueCount="90">
  <si>
    <t>المؤشرات</t>
  </si>
  <si>
    <t>Indicators</t>
  </si>
  <si>
    <t>تعويضات المشتغلين</t>
  </si>
  <si>
    <t>Compensation of employees</t>
  </si>
  <si>
    <t xml:space="preserve">فائض العمليات </t>
  </si>
  <si>
    <t>Operating surplus</t>
  </si>
  <si>
    <t>تخصيصات استهلاك راس المال الثابت</t>
  </si>
  <si>
    <t xml:space="preserve">Consumption of fixed capita </t>
  </si>
  <si>
    <t>الضرائب غير المباشرة</t>
  </si>
  <si>
    <t>Indirect taxes</t>
  </si>
  <si>
    <t xml:space="preserve">ناقصا:الأعانات </t>
  </si>
  <si>
    <t>(-)Subsidies</t>
  </si>
  <si>
    <t xml:space="preserve">الناتج المحلي الأجمالي بسعر السوق </t>
  </si>
  <si>
    <t xml:space="preserve">Gross Domstic Product at market prices </t>
  </si>
  <si>
    <t>الأنفاق الأستهلاكي الحكومي</t>
  </si>
  <si>
    <t>Government final consumpition expenditure</t>
  </si>
  <si>
    <t>Private final consumpition expenditure</t>
  </si>
  <si>
    <t>التغير في  الخزين</t>
  </si>
  <si>
    <t>Change in stocks</t>
  </si>
  <si>
    <t xml:space="preserve">اجمالي تكوين رأس المال الثابت </t>
  </si>
  <si>
    <t>Gross fixed capital formation</t>
  </si>
  <si>
    <t>الصادرات من السلع والخدمات</t>
  </si>
  <si>
    <t>Exports of goods and services</t>
  </si>
  <si>
    <t xml:space="preserve">    ناقصاً:الأستيرادات من السلع والخدمات</t>
  </si>
  <si>
    <t>Imports of goods and services</t>
  </si>
  <si>
    <t>الأنفاق على الناتج المحلي الأجمالي</t>
  </si>
  <si>
    <t>Expenditures on GDP</t>
  </si>
  <si>
    <t xml:space="preserve">تعويضات المشتغلين </t>
  </si>
  <si>
    <t>صافي عوائد عوامل الإنتاج من الخارج</t>
  </si>
  <si>
    <t>Net income from abroad</t>
  </si>
  <si>
    <t xml:space="preserve">الضرائب غير المباشرة </t>
  </si>
  <si>
    <t xml:space="preserve">صافي التحويلات الجارية الاخرى من العالم الخارجي </t>
  </si>
  <si>
    <t>الدخل القومي المتاح</t>
  </si>
  <si>
    <t>National Disposable Income</t>
  </si>
  <si>
    <t xml:space="preserve">الانفاق الاستهلاكي الحكومي </t>
  </si>
  <si>
    <t xml:space="preserve">الانفاق الاستهلاكي الخاص </t>
  </si>
  <si>
    <t xml:space="preserve">الادخار </t>
  </si>
  <si>
    <t xml:space="preserve">Saving </t>
  </si>
  <si>
    <t xml:space="preserve">الانفاق القومي </t>
  </si>
  <si>
    <t xml:space="preserve">National Expenditure </t>
  </si>
  <si>
    <t>الادخار</t>
  </si>
  <si>
    <t xml:space="preserve">تخصيصات استهلاك رأس المال الثابت </t>
  </si>
  <si>
    <t xml:space="preserve">صافي التحويلات الرأسمالية من العالم الخارجي </t>
  </si>
  <si>
    <t>Net capital transfers from abroad</t>
  </si>
  <si>
    <t>تمويل التراكم</t>
  </si>
  <si>
    <t>Finance accumulation</t>
  </si>
  <si>
    <t>التغير في المخزون</t>
  </si>
  <si>
    <t xml:space="preserve">صافي الاقراض والاقتراض إلى العالم الخارجي </t>
  </si>
  <si>
    <t>Net lending (+) Borrowing (-) from abroad</t>
  </si>
  <si>
    <t>التراكم الاجمالي</t>
  </si>
  <si>
    <t>Gross accumulation</t>
  </si>
  <si>
    <t>Export of goods and services</t>
  </si>
  <si>
    <t xml:space="preserve">عوائد عوامل الانتاج المستلمة من الخارج </t>
  </si>
  <si>
    <t>Income receivable from abroad</t>
  </si>
  <si>
    <t xml:space="preserve">صافي التحويلات الجارية من العالم الخارجي </t>
  </si>
  <si>
    <t xml:space="preserve">الايرادات الجارية </t>
  </si>
  <si>
    <t>Current revenue</t>
  </si>
  <si>
    <t xml:space="preserve">الاستيرادات من السلع والخدمات </t>
  </si>
  <si>
    <t xml:space="preserve">عوائد عوامل الانتاج المدفوعة إلى الخارج </t>
  </si>
  <si>
    <t>Income payable to abroad</t>
  </si>
  <si>
    <t xml:space="preserve">فائض الدولة من العمليات الجارية للعالم الخارجي </t>
  </si>
  <si>
    <t>Surplus from current transactions from abroad</t>
  </si>
  <si>
    <t xml:space="preserve">التصرف في الايرادات </t>
  </si>
  <si>
    <t>Uses of revenue</t>
  </si>
  <si>
    <t>_</t>
  </si>
  <si>
    <t>الأنفاق الأستهلاكي الخاص</t>
  </si>
  <si>
    <t xml:space="preserve">Net current transfer from abroad </t>
  </si>
  <si>
    <t>*تقديرات اولية سنوية</t>
  </si>
  <si>
    <t xml:space="preserve">شكل (1): الأنفاق الاستهلاكي النهائي العام للمدة 2013-2016 ( مليون دينار ) (million ID) Figure (1): final consumption Expenditure for the period 2013-2016      </t>
  </si>
  <si>
    <t>(million ID) Figure (1): final consumption Expenditure for the period 2013-2016</t>
  </si>
  <si>
    <t>انفاق عائلي وحكومي</t>
  </si>
  <si>
    <t>تكوين</t>
  </si>
  <si>
    <t>الحساب الأول:- حساب الناتج المحلي الأجمالي والأنفاق عليه بأسعار السوق للسنوات   2011 - 2017 (مليون دينار)                First account : Gross Domestic Product and Expenditure Outlays at Market Prices  for the years 2011- 2017         (million ID)</t>
  </si>
  <si>
    <t xml:space="preserve">  First account : Gross Domestic Product and Expenditure Outlays at Market Prices  for the years 2011- 2017         (million ID)</t>
  </si>
  <si>
    <t>مديرية الحسابات القومية - الجهاز المركزي للإحصاء / العراق</t>
  </si>
  <si>
    <t>الانفاق الاستهلاكي الحكومي الفردي</t>
  </si>
  <si>
    <t>الانفاق الاستهلاكي الحكومي الجماعي</t>
  </si>
  <si>
    <t>Government final consumpition expenditure Individual</t>
  </si>
  <si>
    <t>Government final consumpition expenditure Collective</t>
  </si>
  <si>
    <t xml:space="preserve"> الاعانات (-) </t>
  </si>
  <si>
    <t>2019*</t>
  </si>
  <si>
    <t>الحساب الأول:- حساب الناتج المحلي الأجمالي والأنفاق عليه بأسعار السوق لسنتي   (2018 - 2019) (مليون دينار)</t>
  </si>
  <si>
    <t xml:space="preserve">             First account : Gross Domestic Product and Expenditure Outlays at Market Prices  for the years (2018 - 2019) (million ID)</t>
  </si>
  <si>
    <t>التغير السنوي (2019/2018) (%)</t>
  </si>
  <si>
    <t>الحساب الثاني : حساب الدخل القومي المتاح وتخصيصاته لسنتي (2018 - 2019)  (مليون دينار)</t>
  </si>
  <si>
    <t xml:space="preserve"> Second account : National Disposable Income and Allocations for the years (2018 - 2019) (Million ID)</t>
  </si>
  <si>
    <t>الحساب الثالث : حساب تمويل رأس المال لسنتي (2018 - 2019) (مليون دينار)</t>
  </si>
  <si>
    <t>third account : Gross Capital  Finance Account for the years (2018- 2019)  (Million ID)</t>
  </si>
  <si>
    <t xml:space="preserve">الحساب الرابع : حساب العالم الخارجي لسنتي (2018 - 2019) (مليون دينار) </t>
  </si>
  <si>
    <t>Forth account : Rest of the World Account for the years (2018 - 2019) (Million ID)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</si>
</sst>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&quot;د.ع.&quot;\ * #,##0.00_-;_-&quot;د.ع.&quot;\ * #,##0.00\-;_-&quot;د.ع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0.0"/>
    <numFmt numFmtId="185" formatCode="0.000"/>
    <numFmt numFmtId="186" formatCode="0.0000000"/>
    <numFmt numFmtId="187" formatCode="0.00000"/>
    <numFmt numFmtId="188" formatCode="0.0000"/>
    <numFmt numFmtId="189" formatCode="0.00000000"/>
    <numFmt numFmtId="190" formatCode="_(* #,##0.0_);_(* \(#,##0.0\);_(* &quot;-&quot;??_);_(@_)"/>
    <numFmt numFmtId="191" formatCode="_(* #,##0_);_(* \(#,##0\);_(* &quot;-&quot;??_);_(@_)"/>
    <numFmt numFmtId="192" formatCode="_(* #,##0.0_);_(* \(#,##0.0\);_(* &quot;-&quot;?_);_(@_)"/>
    <numFmt numFmtId="193" formatCode="#,##0.0_);\(#,##0.0\)"/>
    <numFmt numFmtId="194" formatCode="#,##0.0"/>
    <numFmt numFmtId="195" formatCode="#,##0.000"/>
    <numFmt numFmtId="196" formatCode="_-* #,##0.0_-;_-* #,##0.0\-;_-* &quot;-&quot;?_-;_-@_-"/>
    <numFmt numFmtId="197" formatCode="0.000000000"/>
    <numFmt numFmtId="198" formatCode="0.000000"/>
    <numFmt numFmtId="199" formatCode="_(* #,##0.000_);_(* \(#,##0.000\);_(* &quot;-&quot;??_);_(@_)"/>
    <numFmt numFmtId="200" formatCode="_-* #,##0.000_-;_-* #,##0.000\-;_-* &quot;-&quot;???_-;_-@_-"/>
    <numFmt numFmtId="201" formatCode="#,##0.0000"/>
    <numFmt numFmtId="202" formatCode="#,##0.00000"/>
    <numFmt numFmtId="203" formatCode="_(* #,##0.000_);_(* \(#,##0.000\);_(* &quot;-&quot;???_);_(@_)"/>
    <numFmt numFmtId="204" formatCode="[$-409]dddd\,\ mmmm\ dd\,\ yyyy"/>
    <numFmt numFmtId="205" formatCode="[$-409]h:mm:ss\ AM/PM"/>
    <numFmt numFmtId="206" formatCode="[$-F400]h:mm:ss\ AM/PM"/>
  </numFmts>
  <fonts count="6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L-Mohanad"/>
      <family val="0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9"/>
      <color indexed="8"/>
      <name val="Times New Roman"/>
      <family val="0"/>
    </font>
    <font>
      <b/>
      <sz val="11"/>
      <color indexed="8"/>
      <name val="Arial"/>
      <family val="0"/>
    </font>
    <font>
      <b/>
      <sz val="11"/>
      <color indexed="8"/>
      <name val="Times New Roman"/>
      <family val="0"/>
    </font>
    <font>
      <sz val="10"/>
      <color indexed="8"/>
      <name val="Calibri"/>
      <family val="0"/>
    </font>
    <font>
      <sz val="10"/>
      <color indexed="8"/>
      <name val="Mang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8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left" vertical="center" wrapText="1"/>
    </xf>
    <xf numFmtId="43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94" fontId="4" fillId="0" borderId="10" xfId="42" applyNumberFormat="1" applyFont="1" applyBorder="1" applyAlignment="1">
      <alignment horizontal="center" vertical="center" wrapText="1"/>
    </xf>
    <xf numFmtId="194" fontId="0" fillId="0" borderId="0" xfId="0" applyNumberFormat="1" applyAlignment="1">
      <alignment horizontal="right" vertical="center" wrapText="1"/>
    </xf>
    <xf numFmtId="194" fontId="0" fillId="0" borderId="0" xfId="0" applyNumberFormat="1" applyAlignment="1">
      <alignment horizontal="center" vertical="center" wrapText="1"/>
    </xf>
    <xf numFmtId="194" fontId="4" fillId="0" borderId="0" xfId="0" applyNumberFormat="1" applyFont="1" applyBorder="1" applyAlignment="1">
      <alignment horizontal="left" vertical="center" wrapText="1"/>
    </xf>
    <xf numFmtId="194" fontId="1" fillId="0" borderId="0" xfId="0" applyNumberFormat="1" applyFont="1" applyBorder="1" applyAlignment="1">
      <alignment horizontal="center" vertical="center" wrapText="1"/>
    </xf>
    <xf numFmtId="194" fontId="0" fillId="0" borderId="0" xfId="0" applyNumberFormat="1" applyAlignment="1">
      <alignment horizontal="center" vertical="center" wrapText="1" readingOrder="2"/>
    </xf>
    <xf numFmtId="2" fontId="0" fillId="0" borderId="0" xfId="0" applyNumberFormat="1" applyAlignment="1">
      <alignment horizontal="left" vertical="center" wrapText="1"/>
    </xf>
    <xf numFmtId="171" fontId="0" fillId="0" borderId="0" xfId="0" applyNumberFormat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 indent="1"/>
    </xf>
    <xf numFmtId="0" fontId="4" fillId="0" borderId="12" xfId="0" applyFont="1" applyBorder="1" applyAlignment="1">
      <alignment horizontal="right" vertical="center" wrapText="1" indent="1"/>
    </xf>
    <xf numFmtId="0" fontId="4" fillId="0" borderId="13" xfId="0" applyFont="1" applyBorder="1" applyAlignment="1">
      <alignment horizontal="right" vertical="center" wrapText="1" indent="1"/>
    </xf>
    <xf numFmtId="0" fontId="4" fillId="0" borderId="14" xfId="0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righ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49" fontId="4" fillId="0" borderId="10" xfId="0" applyNumberFormat="1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0" fillId="0" borderId="0" xfId="0" applyAlignment="1">
      <alignment vertical="center" wrapText="1" readingOrder="2"/>
    </xf>
    <xf numFmtId="184" fontId="0" fillId="2" borderId="0" xfId="0" applyNumberFormat="1" applyFill="1" applyAlignment="1">
      <alignment horizontal="center" vertical="center" wrapText="1"/>
    </xf>
    <xf numFmtId="43" fontId="0" fillId="0" borderId="0" xfId="45" applyFont="1" applyAlignment="1">
      <alignment horizontal="center" vertical="center" wrapText="1"/>
    </xf>
    <xf numFmtId="199" fontId="0" fillId="0" borderId="0" xfId="45" applyNumberFormat="1" applyFont="1" applyAlignment="1">
      <alignment horizontal="center" vertical="center" wrapText="1"/>
    </xf>
    <xf numFmtId="0" fontId="15" fillId="0" borderId="0" xfId="0" applyFont="1" applyAlignment="1">
      <alignment horizontal="justify" readingOrder="2"/>
    </xf>
    <xf numFmtId="0" fontId="11" fillId="0" borderId="0" xfId="0" applyFont="1" applyAlignment="1">
      <alignment horizontal="justify" readingOrder="2"/>
    </xf>
    <xf numFmtId="0" fontId="4" fillId="0" borderId="0" xfId="0" applyFont="1" applyBorder="1" applyAlignment="1">
      <alignment horizontal="right" vertical="center" wrapText="1" indent="1" readingOrder="2"/>
    </xf>
    <xf numFmtId="194" fontId="0" fillId="0" borderId="0" xfId="0" applyNumberFormat="1" applyAlignment="1">
      <alignment vertical="center" wrapText="1" readingOrder="2"/>
    </xf>
    <xf numFmtId="0" fontId="14" fillId="0" borderId="0" xfId="0" applyFont="1" applyAlignment="1">
      <alignment horizontal="left" readingOrder="2"/>
    </xf>
    <xf numFmtId="0" fontId="15" fillId="0" borderId="0" xfId="0" applyFont="1" applyAlignment="1">
      <alignment horizontal="center" readingOrder="2"/>
    </xf>
    <xf numFmtId="0" fontId="11" fillId="0" borderId="0" xfId="0" applyFont="1" applyAlignment="1">
      <alignment horizontal="center" readingOrder="2"/>
    </xf>
    <xf numFmtId="0" fontId="11" fillId="0" borderId="0" xfId="0" applyFont="1" applyAlignment="1">
      <alignment horizontal="left" readingOrder="2"/>
    </xf>
    <xf numFmtId="0" fontId="10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94" fontId="10" fillId="0" borderId="0" xfId="0" applyNumberFormat="1" applyFont="1" applyBorder="1" applyAlignment="1">
      <alignment horizontal="center" vertical="center" wrapText="1"/>
    </xf>
    <xf numFmtId="194" fontId="16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right" vertical="center" wrapText="1" indent="1" readingOrder="2"/>
    </xf>
    <xf numFmtId="0" fontId="10" fillId="0" borderId="0" xfId="0" applyFont="1" applyBorder="1" applyAlignment="1">
      <alignment horizontal="right" vertical="center" textRotation="90" wrapText="1"/>
    </xf>
    <xf numFmtId="0" fontId="16" fillId="0" borderId="0" xfId="0" applyFont="1" applyAlignment="1">
      <alignment vertical="center" wrapText="1" readingOrder="2"/>
    </xf>
    <xf numFmtId="194" fontId="16" fillId="0" borderId="0" xfId="0" applyNumberFormat="1" applyFont="1" applyAlignment="1">
      <alignment horizontal="center" vertical="center" wrapText="1" readingOrder="2"/>
    </xf>
    <xf numFmtId="0" fontId="16" fillId="0" borderId="0" xfId="0" applyFont="1" applyAlignment="1">
      <alignment horizontal="right" vertical="center" wrapText="1"/>
    </xf>
    <xf numFmtId="194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horizontal="right" vertical="center" wrapText="1"/>
    </xf>
    <xf numFmtId="2" fontId="16" fillId="0" borderId="0" xfId="0" applyNumberFormat="1" applyFont="1" applyAlignment="1">
      <alignment horizontal="left" vertical="center" wrapText="1"/>
    </xf>
    <xf numFmtId="10" fontId="16" fillId="0" borderId="0" xfId="0" applyNumberFormat="1" applyFont="1" applyAlignment="1">
      <alignment horizontal="left" vertical="center" wrapText="1"/>
    </xf>
    <xf numFmtId="184" fontId="16" fillId="0" borderId="0" xfId="0" applyNumberFormat="1" applyFont="1" applyAlignment="1">
      <alignment horizontal="left" vertical="center" wrapText="1"/>
    </xf>
    <xf numFmtId="188" fontId="16" fillId="0" borderId="0" xfId="0" applyNumberFormat="1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right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left" vertical="center" wrapText="1"/>
    </xf>
    <xf numFmtId="184" fontId="17" fillId="0" borderId="0" xfId="0" applyNumberFormat="1" applyFont="1" applyAlignment="1">
      <alignment horizontal="center" vertical="center" wrapText="1"/>
    </xf>
    <xf numFmtId="194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right" vertical="center" wrapText="1" indent="1"/>
    </xf>
    <xf numFmtId="194" fontId="18" fillId="0" borderId="10" xfId="42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 indent="1"/>
    </xf>
    <xf numFmtId="0" fontId="18" fillId="0" borderId="13" xfId="0" applyFont="1" applyBorder="1" applyAlignment="1">
      <alignment horizontal="right" vertical="center" wrapText="1" indent="1"/>
    </xf>
    <xf numFmtId="0" fontId="18" fillId="0" borderId="13" xfId="0" applyFont="1" applyBorder="1" applyAlignment="1">
      <alignment horizontal="left" vertical="center" wrapText="1" indent="1"/>
    </xf>
    <xf numFmtId="0" fontId="17" fillId="0" borderId="17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right" vertical="center" wrapText="1" indent="1"/>
    </xf>
    <xf numFmtId="0" fontId="18" fillId="0" borderId="10" xfId="0" applyFont="1" applyBorder="1" applyAlignment="1">
      <alignment horizontal="left" vertical="center" wrapText="1" indent="1"/>
    </xf>
    <xf numFmtId="194" fontId="18" fillId="0" borderId="0" xfId="0" applyNumberFormat="1" applyFont="1" applyBorder="1" applyAlignment="1">
      <alignment horizontal="left" vertical="center" wrapText="1"/>
    </xf>
    <xf numFmtId="194" fontId="18" fillId="3" borderId="18" xfId="42" applyNumberFormat="1" applyFont="1" applyFill="1" applyBorder="1" applyAlignment="1">
      <alignment horizontal="right" vertical="center" wrapText="1"/>
    </xf>
    <xf numFmtId="194" fontId="18" fillId="3" borderId="18" xfId="42" applyNumberFormat="1" applyFont="1" applyFill="1" applyBorder="1" applyAlignment="1">
      <alignment horizontal="center" vertical="center" wrapText="1"/>
    </xf>
    <xf numFmtId="194" fontId="18" fillId="3" borderId="18" xfId="42" applyNumberFormat="1" applyFont="1" applyFill="1" applyBorder="1" applyAlignment="1">
      <alignment horizontal="left" vertical="center" wrapText="1"/>
    </xf>
    <xf numFmtId="199" fontId="17" fillId="0" borderId="0" xfId="42" applyNumberFormat="1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right" vertical="center" wrapText="1" indent="1"/>
    </xf>
    <xf numFmtId="0" fontId="18" fillId="0" borderId="15" xfId="0" applyFont="1" applyBorder="1" applyAlignment="1">
      <alignment horizontal="left" vertical="center" wrapText="1" indent="1"/>
    </xf>
    <xf numFmtId="171" fontId="17" fillId="0" borderId="0" xfId="0" applyNumberFormat="1" applyFont="1" applyAlignment="1">
      <alignment horizontal="center" vertical="center" wrapText="1"/>
    </xf>
    <xf numFmtId="43" fontId="1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0" fillId="0" borderId="19" xfId="0" applyBorder="1" applyAlignment="1">
      <alignment horizontal="center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19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190" fontId="18" fillId="0" borderId="0" xfId="0" applyNumberFormat="1" applyFont="1" applyBorder="1" applyAlignment="1">
      <alignment horizontal="center" vertical="center"/>
    </xf>
    <xf numFmtId="43" fontId="17" fillId="0" borderId="0" xfId="0" applyNumberFormat="1" applyFont="1" applyAlignment="1">
      <alignment vertical="center"/>
    </xf>
    <xf numFmtId="184" fontId="18" fillId="0" borderId="0" xfId="0" applyNumberFormat="1" applyFont="1" applyBorder="1" applyAlignment="1">
      <alignment horizontal="center" vertical="center" wrapText="1"/>
    </xf>
    <xf numFmtId="43" fontId="17" fillId="0" borderId="0" xfId="42" applyFont="1" applyAlignment="1">
      <alignment vertical="center"/>
    </xf>
    <xf numFmtId="0" fontId="18" fillId="0" borderId="17" xfId="0" applyFont="1" applyBorder="1" applyAlignment="1">
      <alignment horizontal="right" vertical="center" textRotation="90" wrapText="1"/>
    </xf>
    <xf numFmtId="0" fontId="20" fillId="0" borderId="0" xfId="0" applyFont="1" applyAlignment="1">
      <alignment/>
    </xf>
    <xf numFmtId="0" fontId="1" fillId="2" borderId="11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184" fontId="1" fillId="0" borderId="12" xfId="0" applyNumberFormat="1" applyFont="1" applyBorder="1" applyAlignment="1">
      <alignment horizontal="right" vertical="center" wrapText="1" indent="1"/>
    </xf>
    <xf numFmtId="194" fontId="1" fillId="0" borderId="10" xfId="42" applyNumberFormat="1" applyFont="1" applyBorder="1" applyAlignment="1">
      <alignment horizontal="center" vertical="center" wrapText="1"/>
    </xf>
    <xf numFmtId="184" fontId="1" fillId="0" borderId="13" xfId="0" applyNumberFormat="1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right" vertical="center" wrapText="1" indent="1"/>
    </xf>
    <xf numFmtId="194" fontId="1" fillId="3" borderId="18" xfId="42" applyNumberFormat="1" applyFont="1" applyFill="1" applyBorder="1" applyAlignment="1">
      <alignment horizontal="right" vertical="center" wrapText="1"/>
    </xf>
    <xf numFmtId="194" fontId="1" fillId="3" borderId="18" xfId="42" applyNumberFormat="1" applyFont="1" applyFill="1" applyBorder="1" applyAlignment="1">
      <alignment horizontal="center" vertical="center" wrapText="1"/>
    </xf>
    <xf numFmtId="194" fontId="1" fillId="3" borderId="18" xfId="42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 wrapText="1" indent="1"/>
    </xf>
    <xf numFmtId="184" fontId="20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right" vertical="center" wrapText="1" indent="1"/>
    </xf>
    <xf numFmtId="184" fontId="1" fillId="0" borderId="10" xfId="0" applyNumberFormat="1" applyFont="1" applyBorder="1" applyAlignment="1">
      <alignment horizontal="left" vertical="center" wrapText="1" indent="1"/>
    </xf>
    <xf numFmtId="0" fontId="20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 indent="1" readingOrder="2"/>
    </xf>
    <xf numFmtId="0" fontId="1" fillId="0" borderId="16" xfId="0" applyFont="1" applyBorder="1" applyAlignment="1">
      <alignment horizontal="left" vertical="center"/>
    </xf>
    <xf numFmtId="194" fontId="20" fillId="0" borderId="0" xfId="0" applyNumberFormat="1" applyFont="1" applyAlignment="1">
      <alignment/>
    </xf>
    <xf numFmtId="0" fontId="1" fillId="0" borderId="17" xfId="0" applyFont="1" applyBorder="1" applyAlignment="1">
      <alignment horizontal="right" vertical="center" textRotation="90" wrapText="1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184" fontId="1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84" fontId="1" fillId="0" borderId="1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 textRotation="90" wrapText="1"/>
    </xf>
    <xf numFmtId="184" fontId="20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righ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43" fontId="20" fillId="0" borderId="0" xfId="42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1" fillId="0" borderId="15" xfId="0" applyFont="1" applyBorder="1" applyAlignment="1">
      <alignment horizontal="righ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192" fontId="20" fillId="0" borderId="0" xfId="0" applyNumberFormat="1" applyFont="1" applyAlignment="1">
      <alignment vertical="center"/>
    </xf>
    <xf numFmtId="18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194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19" fillId="2" borderId="11" xfId="0" applyFont="1" applyFill="1" applyBorder="1" applyAlignment="1">
      <alignment horizontal="right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right" vertical="center" wrapText="1" indent="1"/>
    </xf>
    <xf numFmtId="194" fontId="19" fillId="0" borderId="10" xfId="42" applyNumberFormat="1" applyFont="1" applyBorder="1" applyAlignment="1">
      <alignment horizontal="center" vertical="center" wrapText="1"/>
    </xf>
    <xf numFmtId="184" fontId="19" fillId="0" borderId="12" xfId="0" applyNumberFormat="1" applyFont="1" applyBorder="1" applyAlignment="1">
      <alignment horizontal="left" vertical="center" wrapText="1" indent="1"/>
    </xf>
    <xf numFmtId="0" fontId="19" fillId="0" borderId="13" xfId="0" applyFont="1" applyBorder="1" applyAlignment="1">
      <alignment horizontal="right" vertical="center" wrapText="1" indent="1"/>
    </xf>
    <xf numFmtId="184" fontId="19" fillId="0" borderId="13" xfId="0" applyNumberFormat="1" applyFont="1" applyBorder="1" applyAlignment="1">
      <alignment horizontal="left" vertical="center" wrapText="1" indent="1"/>
    </xf>
    <xf numFmtId="0" fontId="19" fillId="0" borderId="13" xfId="0" applyFont="1" applyBorder="1" applyAlignment="1">
      <alignment horizontal="left" vertical="center" wrapText="1" indent="1"/>
    </xf>
    <xf numFmtId="0" fontId="19" fillId="0" borderId="10" xfId="0" applyFont="1" applyBorder="1" applyAlignment="1">
      <alignment horizontal="left" vertical="center" wrapText="1" indent="1"/>
    </xf>
    <xf numFmtId="0" fontId="19" fillId="0" borderId="10" xfId="0" applyFont="1" applyBorder="1" applyAlignment="1">
      <alignment horizontal="right" vertical="center" wrapText="1" indent="1"/>
    </xf>
    <xf numFmtId="184" fontId="19" fillId="0" borderId="10" xfId="0" applyNumberFormat="1" applyFont="1" applyBorder="1" applyAlignment="1">
      <alignment horizontal="left" vertical="center" wrapText="1" indent="1"/>
    </xf>
    <xf numFmtId="194" fontId="19" fillId="3" borderId="18" xfId="42" applyNumberFormat="1" applyFont="1" applyFill="1" applyBorder="1" applyAlignment="1">
      <alignment horizontal="right" vertical="center" wrapText="1"/>
    </xf>
    <xf numFmtId="194" fontId="19" fillId="3" borderId="18" xfId="42" applyNumberFormat="1" applyFont="1" applyFill="1" applyBorder="1" applyAlignment="1">
      <alignment horizontal="center" vertical="center" wrapText="1"/>
    </xf>
    <xf numFmtId="194" fontId="19" fillId="3" borderId="18" xfId="42" applyNumberFormat="1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right" vertical="center" wrapText="1" indent="1"/>
    </xf>
    <xf numFmtId="0" fontId="19" fillId="0" borderId="10" xfId="0" applyFont="1" applyBorder="1" applyAlignment="1">
      <alignment horizontal="left" vertical="center" indent="1"/>
    </xf>
    <xf numFmtId="0" fontId="19" fillId="0" borderId="16" xfId="0" applyFont="1" applyBorder="1" applyAlignment="1">
      <alignment horizontal="right" vertical="center" wrapText="1" readingOrder="2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7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textRotation="90" wrapText="1"/>
    </xf>
    <xf numFmtId="0" fontId="12" fillId="0" borderId="0" xfId="0" applyFont="1" applyBorder="1" applyAlignment="1">
      <alignment horizontal="right" vertical="center" wrapText="1" readingOrder="2"/>
    </xf>
    <xf numFmtId="194" fontId="18" fillId="0" borderId="10" xfId="42" applyNumberFormat="1" applyFont="1" applyBorder="1" applyAlignment="1" applyProtection="1">
      <alignment horizontal="center" vertical="center" wrapText="1"/>
      <protection locked="0"/>
    </xf>
    <xf numFmtId="190" fontId="17" fillId="0" borderId="0" xfId="42" applyNumberFormat="1" applyFont="1" applyAlignment="1">
      <alignment horizontal="center" vertical="center" wrapText="1"/>
    </xf>
    <xf numFmtId="190" fontId="18" fillId="2" borderId="0" xfId="42" applyNumberFormat="1" applyFont="1" applyFill="1" applyAlignment="1">
      <alignment horizontal="left" vertical="center" wrapText="1"/>
    </xf>
    <xf numFmtId="190" fontId="18" fillId="0" borderId="0" xfId="42" applyNumberFormat="1" applyFont="1" applyAlignment="1">
      <alignment horizontal="left" vertical="center" wrapText="1"/>
    </xf>
    <xf numFmtId="190" fontId="18" fillId="0" borderId="0" xfId="42" applyNumberFormat="1" applyFont="1" applyBorder="1" applyAlignment="1">
      <alignment horizontal="left" vertical="center" wrapText="1"/>
    </xf>
    <xf numFmtId="190" fontId="18" fillId="0" borderId="10" xfId="42" applyNumberFormat="1" applyFont="1" applyBorder="1" applyAlignment="1">
      <alignment horizontal="left" vertical="center" wrapText="1"/>
    </xf>
    <xf numFmtId="190" fontId="4" fillId="0" borderId="10" xfId="42" applyNumberFormat="1" applyFont="1" applyBorder="1" applyAlignment="1">
      <alignment horizontal="left" vertical="center" wrapText="1"/>
    </xf>
    <xf numFmtId="190" fontId="1" fillId="0" borderId="0" xfId="42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90" fontId="1" fillId="0" borderId="0" xfId="42" applyNumberFormat="1" applyFont="1" applyAlignment="1">
      <alignment horizontal="left"/>
    </xf>
    <xf numFmtId="0" fontId="1" fillId="0" borderId="0" xfId="0" applyFont="1" applyAlignment="1">
      <alignment/>
    </xf>
    <xf numFmtId="190" fontId="18" fillId="0" borderId="0" xfId="42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190" fontId="18" fillId="2" borderId="0" xfId="42" applyNumberFormat="1" applyFont="1" applyFill="1" applyAlignment="1">
      <alignment horizontal="center" vertical="center" wrapText="1"/>
    </xf>
    <xf numFmtId="49" fontId="19" fillId="0" borderId="13" xfId="0" applyNumberFormat="1" applyFont="1" applyBorder="1" applyAlignment="1">
      <alignment horizontal="right" vertical="center" wrapText="1" indent="1" readingOrder="1"/>
    </xf>
    <xf numFmtId="194" fontId="16" fillId="0" borderId="0" xfId="0" applyNumberFormat="1" applyFont="1" applyAlignment="1">
      <alignment vertical="center" wrapText="1" readingOrder="2"/>
    </xf>
    <xf numFmtId="184" fontId="18" fillId="0" borderId="10" xfId="42" applyNumberFormat="1" applyFont="1" applyBorder="1" applyAlignment="1">
      <alignment horizontal="center" vertical="center" wrapText="1"/>
    </xf>
    <xf numFmtId="194" fontId="19" fillId="0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top" textRotation="90" wrapText="1"/>
    </xf>
    <xf numFmtId="0" fontId="12" fillId="0" borderId="0" xfId="0" applyFont="1" applyBorder="1" applyAlignment="1">
      <alignment horizontal="right" vertical="center" wrapText="1" readingOrder="2"/>
    </xf>
    <xf numFmtId="0" fontId="19" fillId="0" borderId="0" xfId="0" applyFont="1" applyAlignment="1">
      <alignment horizont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top" textRotation="90" wrapText="1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top" textRotation="90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top" textRotation="90" wrapText="1"/>
    </xf>
    <xf numFmtId="0" fontId="12" fillId="0" borderId="0" xfId="0" applyFont="1" applyAlignment="1">
      <alignment horizontal="right" vertical="center" wrapText="1" indent="1"/>
    </xf>
    <xf numFmtId="0" fontId="13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righ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عملة [0]_تعاون انعام66" xfId="65"/>
    <cellStyle name="عملة_تعاون انعام66" xfId="66"/>
    <cellStyle name="فاصلة [0]_تعاون انعام66" xfId="67"/>
    <cellStyle name="فاصلة_تعاون انعام6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(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: إالأنفاق الاستهلاكي الحكومي والخاص لسنتي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2018 - 2019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(مليون دينار)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Figure(1): Government &amp; Private Final consumption Expenditure (2018 - 2019)                                            </a:t>
            </a:r>
          </a:p>
        </c:rich>
      </c:tx>
      <c:layout>
        <c:manualLayout>
          <c:xMode val="factor"/>
          <c:yMode val="factor"/>
          <c:x val="0.0635"/>
          <c:y val="0.07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2355"/>
          <c:w val="0.7892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  '!$A$10</c:f>
              <c:strCache>
                <c:ptCount val="1"/>
                <c:pt idx="0">
                  <c:v>الأنفاق الأستهلاكي الحكومي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  '!$B$3:$C$3</c:f>
              <c:strCache/>
            </c:strRef>
          </c:cat>
          <c:val>
            <c:numRef>
              <c:f>'9  '!$B$10:$C$10</c:f>
              <c:numCache/>
            </c:numRef>
          </c:val>
        </c:ser>
        <c:ser>
          <c:idx val="1"/>
          <c:order val="1"/>
          <c:tx>
            <c:strRef>
              <c:f>'9  '!$A$11</c:f>
              <c:strCache>
                <c:ptCount val="1"/>
                <c:pt idx="0">
                  <c:v>الأنفاق الأستهلاكي الخاص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  '!$B$3:$C$3</c:f>
              <c:strCache/>
            </c:strRef>
          </c:cat>
          <c:val>
            <c:numRef>
              <c:f>'9  '!$B$11:$C$11</c:f>
              <c:numCache/>
            </c:numRef>
          </c:val>
        </c:ser>
        <c:axId val="6731361"/>
        <c:axId val="60582250"/>
      </c:barChart>
      <c:catAx>
        <c:axId val="673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82250"/>
        <c:crosses val="autoZero"/>
        <c:auto val="1"/>
        <c:lblOffset val="100"/>
        <c:tickLblSkip val="1"/>
        <c:noMultiLvlLbl val="0"/>
      </c:catAx>
      <c:valAx>
        <c:axId val="60582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31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28275"/>
          <c:w val="0.16175"/>
          <c:h val="0.0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(2) : إجمالي تكوين رأس المال الثابت لسنتي (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-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(مليون دينار)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Figure(2): Gross fixed capital formation (2018- 2019) (million ID)</a:t>
            </a:r>
          </a:p>
        </c:rich>
      </c:tx>
      <c:layout>
        <c:manualLayout>
          <c:xMode val="factor"/>
          <c:yMode val="factor"/>
          <c:x val="0.07275"/>
          <c:y val="0.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"/>
          <c:y val="0.2125"/>
          <c:w val="0.883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  '!$B$3:$C$3</c:f>
              <c:strCache/>
            </c:strRef>
          </c:cat>
          <c:val>
            <c:numRef>
              <c:f>'9  '!$B$12:$C$12</c:f>
              <c:numCache/>
            </c:numRef>
          </c:val>
        </c:ser>
        <c:axId val="8369339"/>
        <c:axId val="8215188"/>
      </c:barChart>
      <c:catAx>
        <c:axId val="836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15188"/>
        <c:crosses val="autoZero"/>
        <c:auto val="1"/>
        <c:lblOffset val="100"/>
        <c:tickLblSkip val="1"/>
        <c:noMultiLvlLbl val="0"/>
      </c:catAx>
      <c:valAx>
        <c:axId val="8215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69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(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: الصادرات من السلع والخدمات لسنتي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2018 - 2019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(مليون دينار)                                          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Figure(3): Exports of Goods and services (2018 - 2019) (million ID)</a:t>
            </a:r>
          </a:p>
        </c:rich>
      </c:tx>
      <c:layout>
        <c:manualLayout>
          <c:xMode val="factor"/>
          <c:yMode val="factor"/>
          <c:x val="0.04675"/>
          <c:y val="0.06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25925"/>
          <c:w val="0.992"/>
          <c:h val="0.7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  '!$B$3:$C$3</c:f>
              <c:strCache>
                <c:ptCount val="2"/>
                <c:pt idx="0">
                  <c:v>2018</c:v>
                </c:pt>
                <c:pt idx="1">
                  <c:v>2019*</c:v>
                </c:pt>
              </c:strCache>
            </c:strRef>
          </c:cat>
          <c:val>
            <c:numRef>
              <c:f>'10  '!$B$3:$C$3</c:f>
              <c:numCache/>
            </c:numRef>
          </c:val>
        </c:ser>
        <c:axId val="6827829"/>
        <c:axId val="61450462"/>
      </c:barChart>
      <c:catAx>
        <c:axId val="682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50462"/>
        <c:crosses val="autoZero"/>
        <c:auto val="1"/>
        <c:lblOffset val="100"/>
        <c:tickLblSkip val="1"/>
        <c:noMultiLvlLbl val="0"/>
      </c:catAx>
      <c:valAx>
        <c:axId val="61450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27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(4): الاستيرادات من السلع والخدمات لسنتي (2018-2019) (مليون دينار)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(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): Imports of Goods and services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(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million ID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4525"/>
          <c:y val="0.08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26225"/>
          <c:w val="0.962"/>
          <c:h val="0.6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  '!$B$3:$C$3</c:f>
              <c:strCache>
                <c:ptCount val="2"/>
                <c:pt idx="0">
                  <c:v>2018</c:v>
                </c:pt>
                <c:pt idx="1">
                  <c:v>2019*</c:v>
                </c:pt>
              </c:strCache>
            </c:strRef>
          </c:cat>
          <c:val>
            <c:numRef>
              <c:f>'10  '!$B$4:$C$4</c:f>
              <c:numCache/>
            </c:numRef>
          </c:val>
        </c:ser>
        <c:axId val="16183247"/>
        <c:axId val="11431496"/>
      </c:barChart>
      <c:catAx>
        <c:axId val="16183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31496"/>
        <c:crosses val="autoZero"/>
        <c:auto val="1"/>
        <c:lblOffset val="100"/>
        <c:tickLblSkip val="1"/>
        <c:noMultiLvlLbl val="0"/>
      </c:catAx>
      <c:valAx>
        <c:axId val="11431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3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28575</xdr:rowOff>
    </xdr:from>
    <xdr:to>
      <xdr:col>1</xdr:col>
      <xdr:colOff>3743325</xdr:colOff>
      <xdr:row>20</xdr:row>
      <xdr:rowOff>28575</xdr:rowOff>
    </xdr:to>
    <xdr:graphicFrame>
      <xdr:nvGraphicFramePr>
        <xdr:cNvPr id="1" name="مخطط 1"/>
        <xdr:cNvGraphicFramePr/>
      </xdr:nvGraphicFramePr>
      <xdr:xfrm>
        <a:off x="161925" y="5505450"/>
        <a:ext cx="74485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20</xdr:row>
      <xdr:rowOff>352425</xdr:rowOff>
    </xdr:from>
    <xdr:to>
      <xdr:col>1</xdr:col>
      <xdr:colOff>3781425</xdr:colOff>
      <xdr:row>28</xdr:row>
      <xdr:rowOff>171450</xdr:rowOff>
    </xdr:to>
    <xdr:graphicFrame>
      <xdr:nvGraphicFramePr>
        <xdr:cNvPr id="2" name="مخطط 2"/>
        <xdr:cNvGraphicFramePr/>
      </xdr:nvGraphicFramePr>
      <xdr:xfrm>
        <a:off x="95250" y="10868025"/>
        <a:ext cx="75533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15</xdr:row>
      <xdr:rowOff>323850</xdr:rowOff>
    </xdr:from>
    <xdr:to>
      <xdr:col>3</xdr:col>
      <xdr:colOff>57150</xdr:colOff>
      <xdr:row>23</xdr:row>
      <xdr:rowOff>161925</xdr:rowOff>
    </xdr:to>
    <xdr:graphicFrame>
      <xdr:nvGraphicFramePr>
        <xdr:cNvPr id="1" name="مخطط 3"/>
        <xdr:cNvGraphicFramePr/>
      </xdr:nvGraphicFramePr>
      <xdr:xfrm>
        <a:off x="495300" y="6991350"/>
        <a:ext cx="74199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23</xdr:row>
      <xdr:rowOff>333375</xdr:rowOff>
    </xdr:from>
    <xdr:to>
      <xdr:col>3</xdr:col>
      <xdr:colOff>38100</xdr:colOff>
      <xdr:row>28</xdr:row>
      <xdr:rowOff>1057275</xdr:rowOff>
    </xdr:to>
    <xdr:graphicFrame>
      <xdr:nvGraphicFramePr>
        <xdr:cNvPr id="2" name="مخطط 4"/>
        <xdr:cNvGraphicFramePr/>
      </xdr:nvGraphicFramePr>
      <xdr:xfrm>
        <a:off x="428625" y="11801475"/>
        <a:ext cx="74676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9"/>
  <sheetViews>
    <sheetView rightToLeft="1" tabSelected="1" view="pageBreakPreview" zoomScale="50" zoomScaleSheetLayoutView="50" workbookViewId="0" topLeftCell="A4">
      <selection activeCell="H14" sqref="H14:J16"/>
    </sheetView>
  </sheetViews>
  <sheetFormatPr defaultColWidth="9.140625" defaultRowHeight="35.25" customHeight="1"/>
  <cols>
    <col min="1" max="1" width="7.57421875" style="57" customWidth="1"/>
    <col min="2" max="2" width="21.7109375" style="45" customWidth="1"/>
    <col min="3" max="3" width="50.8515625" style="55" customWidth="1"/>
    <col min="4" max="5" width="33.00390625" style="45" customWidth="1"/>
    <col min="6" max="6" width="29.28125" style="45" customWidth="1"/>
    <col min="7" max="7" width="67.140625" style="57" customWidth="1"/>
    <col min="8" max="8" width="31.28125" style="57" customWidth="1"/>
    <col min="9" max="9" width="27.421875" style="45" customWidth="1"/>
    <col min="10" max="10" width="38.421875" style="45" customWidth="1"/>
    <col min="11" max="11" width="17.28125" style="45" customWidth="1"/>
    <col min="12" max="12" width="15.57421875" style="45" bestFit="1" customWidth="1"/>
    <col min="13" max="13" width="35.7109375" style="45" customWidth="1"/>
    <col min="14" max="16384" width="9.140625" style="45" customWidth="1"/>
  </cols>
  <sheetData>
    <row r="1" spans="1:8" ht="39.75" customHeight="1">
      <c r="A1" s="187" t="s">
        <v>74</v>
      </c>
      <c r="B1" s="44"/>
      <c r="C1" s="184" t="s">
        <v>81</v>
      </c>
      <c r="D1" s="184"/>
      <c r="E1" s="184"/>
      <c r="F1" s="184"/>
      <c r="G1" s="184"/>
      <c r="H1" s="43"/>
    </row>
    <row r="2" spans="1:10" ht="69.75" customHeight="1" thickBot="1">
      <c r="A2" s="187"/>
      <c r="B2" s="44"/>
      <c r="C2" s="185" t="s">
        <v>82</v>
      </c>
      <c r="D2" s="185"/>
      <c r="E2" s="185"/>
      <c r="F2" s="185"/>
      <c r="G2" s="185"/>
      <c r="H2" s="46"/>
      <c r="I2" s="47"/>
      <c r="J2" s="47"/>
    </row>
    <row r="3" spans="1:10" s="69" customFormat="1" ht="75" customHeight="1" thickBot="1" thickTop="1">
      <c r="A3" s="187"/>
      <c r="B3" s="63"/>
      <c r="C3" s="64" t="s">
        <v>0</v>
      </c>
      <c r="D3" s="65">
        <v>2018</v>
      </c>
      <c r="E3" s="65" t="s">
        <v>80</v>
      </c>
      <c r="F3" s="65" t="s">
        <v>83</v>
      </c>
      <c r="G3" s="66" t="s">
        <v>1</v>
      </c>
      <c r="H3" s="67"/>
      <c r="I3" s="68"/>
      <c r="J3" s="68"/>
    </row>
    <row r="4" spans="1:10" s="69" customFormat="1" ht="51.75" customHeight="1">
      <c r="A4" s="187"/>
      <c r="B4" s="63"/>
      <c r="C4" s="70" t="s">
        <v>2</v>
      </c>
      <c r="D4" s="71">
        <v>70604373</v>
      </c>
      <c r="E4" s="71">
        <v>76447135.5</v>
      </c>
      <c r="F4" s="182">
        <f>((E4/D4)-1)*100</f>
        <v>8.275354984031935</v>
      </c>
      <c r="G4" s="72" t="s">
        <v>3</v>
      </c>
      <c r="H4" s="168"/>
      <c r="I4" s="179"/>
      <c r="J4" s="67"/>
    </row>
    <row r="5" spans="1:10" s="69" customFormat="1" ht="51.75" customHeight="1">
      <c r="A5" s="187"/>
      <c r="B5" s="63"/>
      <c r="C5" s="73" t="s">
        <v>4</v>
      </c>
      <c r="D5" s="71">
        <v>168567325.9</v>
      </c>
      <c r="E5" s="71">
        <v>171222073.8</v>
      </c>
      <c r="F5" s="71">
        <f aca="true" t="shared" si="0" ref="F5:F18">((E5/D5)-1)*100</f>
        <v>1.574888778608785</v>
      </c>
      <c r="G5" s="74" t="s">
        <v>5</v>
      </c>
      <c r="H5" s="169"/>
      <c r="I5" s="67"/>
      <c r="J5" s="67"/>
    </row>
    <row r="6" spans="1:10" s="69" customFormat="1" ht="51.75" customHeight="1">
      <c r="A6" s="187"/>
      <c r="B6" s="63"/>
      <c r="C6" s="73" t="s">
        <v>6</v>
      </c>
      <c r="D6" s="71">
        <v>29747175.1</v>
      </c>
      <c r="E6" s="71">
        <v>30215660.1</v>
      </c>
      <c r="F6" s="71">
        <f t="shared" si="0"/>
        <v>1.5748890387914605</v>
      </c>
      <c r="G6" s="74" t="s">
        <v>7</v>
      </c>
      <c r="H6" s="169"/>
      <c r="I6" s="67"/>
      <c r="J6" s="67"/>
    </row>
    <row r="7" spans="1:10" s="69" customFormat="1" ht="51.75" customHeight="1">
      <c r="A7" s="187"/>
      <c r="B7" s="63"/>
      <c r="C7" s="73" t="s">
        <v>8</v>
      </c>
      <c r="D7" s="71">
        <v>2264563</v>
      </c>
      <c r="E7" s="71">
        <v>2553425.6</v>
      </c>
      <c r="F7" s="71">
        <f t="shared" si="0"/>
        <v>12.755776721601485</v>
      </c>
      <c r="G7" s="74" t="s">
        <v>9</v>
      </c>
      <c r="H7" s="169"/>
      <c r="I7" s="67"/>
      <c r="J7" s="167"/>
    </row>
    <row r="8" spans="1:9" s="69" customFormat="1" ht="51.75" customHeight="1" thickBot="1">
      <c r="A8" s="163"/>
      <c r="B8" s="63"/>
      <c r="C8" s="76" t="s">
        <v>10</v>
      </c>
      <c r="D8" s="71">
        <v>21609161</v>
      </c>
      <c r="E8" s="71">
        <v>24267339.8</v>
      </c>
      <c r="F8" s="71">
        <f t="shared" si="0"/>
        <v>12.30116615818635</v>
      </c>
      <c r="G8" s="77" t="s">
        <v>11</v>
      </c>
      <c r="H8" s="170"/>
      <c r="I8" s="78"/>
    </row>
    <row r="9" spans="1:17" s="69" customFormat="1" ht="62.25" customHeight="1" thickBot="1">
      <c r="A9" s="163"/>
      <c r="B9" s="63"/>
      <c r="C9" s="79" t="s">
        <v>12</v>
      </c>
      <c r="D9" s="80">
        <f>D4+D5+D6+D7-D8</f>
        <v>249574276</v>
      </c>
      <c r="E9" s="80">
        <f>E4+E5+E6+E7-E8</f>
        <v>256170955.20000005</v>
      </c>
      <c r="F9" s="80">
        <f t="shared" si="0"/>
        <v>2.6431727282662854</v>
      </c>
      <c r="G9" s="81" t="s">
        <v>13</v>
      </c>
      <c r="H9" s="170"/>
      <c r="I9" s="68"/>
      <c r="J9" s="82"/>
      <c r="N9" s="83"/>
      <c r="O9" s="83"/>
      <c r="P9" s="83"/>
      <c r="Q9" s="83"/>
    </row>
    <row r="10" spans="1:10" s="69" customFormat="1" ht="51.75" customHeight="1" thickTop="1">
      <c r="A10" s="163"/>
      <c r="B10" s="63"/>
      <c r="C10" s="84" t="s">
        <v>14</v>
      </c>
      <c r="D10" s="71">
        <f>D11+D12</f>
        <v>42702945.3</v>
      </c>
      <c r="E10" s="71">
        <f>E11+E12</f>
        <v>53340959.3</v>
      </c>
      <c r="F10" s="71">
        <f t="shared" si="0"/>
        <v>24.911663411657003</v>
      </c>
      <c r="G10" s="85" t="s">
        <v>15</v>
      </c>
      <c r="H10" s="169"/>
      <c r="I10" s="169"/>
      <c r="J10" s="86"/>
    </row>
    <row r="11" spans="1:10" s="69" customFormat="1" ht="51.75" customHeight="1">
      <c r="A11" s="163"/>
      <c r="B11" s="63"/>
      <c r="C11" s="84" t="s">
        <v>75</v>
      </c>
      <c r="D11" s="71">
        <v>16217081.9</v>
      </c>
      <c r="E11" s="71">
        <v>17877886.7</v>
      </c>
      <c r="F11" s="71">
        <f t="shared" si="0"/>
        <v>10.24108289173775</v>
      </c>
      <c r="G11" s="85" t="s">
        <v>77</v>
      </c>
      <c r="H11" s="169"/>
      <c r="I11" s="169"/>
      <c r="J11" s="86"/>
    </row>
    <row r="12" spans="1:9" s="69" customFormat="1" ht="51.75" customHeight="1">
      <c r="A12" s="163"/>
      <c r="B12" s="63"/>
      <c r="C12" s="84" t="s">
        <v>76</v>
      </c>
      <c r="D12" s="71">
        <v>26485863.4</v>
      </c>
      <c r="E12" s="71">
        <v>35463072.6</v>
      </c>
      <c r="F12" s="71">
        <f t="shared" si="0"/>
        <v>33.89434229280215</v>
      </c>
      <c r="G12" s="85" t="s">
        <v>78</v>
      </c>
      <c r="H12" s="169"/>
      <c r="I12" s="169"/>
    </row>
    <row r="13" spans="1:9" s="69" customFormat="1" ht="51.75" customHeight="1">
      <c r="A13" s="163"/>
      <c r="B13" s="63"/>
      <c r="C13" s="84" t="s">
        <v>65</v>
      </c>
      <c r="D13" s="71">
        <v>117082107.9</v>
      </c>
      <c r="E13" s="71">
        <v>118657381.2</v>
      </c>
      <c r="F13" s="71">
        <f t="shared" si="0"/>
        <v>1.3454432348838807</v>
      </c>
      <c r="G13" s="85" t="s">
        <v>16</v>
      </c>
      <c r="H13" s="169"/>
      <c r="I13" s="169"/>
    </row>
    <row r="14" spans="1:9" s="69" customFormat="1" ht="51.75" customHeight="1">
      <c r="A14" s="163"/>
      <c r="B14" s="63"/>
      <c r="C14" s="73" t="s">
        <v>17</v>
      </c>
      <c r="D14" s="166">
        <f>D9-D10-D13-D15-D16+D17</f>
        <v>9183462.69999998</v>
      </c>
      <c r="E14" s="166">
        <f>E9-E10-E13-E15-E16+E17</f>
        <v>7905576.900000036</v>
      </c>
      <c r="F14" s="71">
        <f t="shared" si="0"/>
        <v>-13.915075846063463</v>
      </c>
      <c r="G14" s="85" t="s">
        <v>18</v>
      </c>
      <c r="H14" s="169"/>
      <c r="I14" s="169"/>
    </row>
    <row r="15" spans="1:9" s="69" customFormat="1" ht="51.75" customHeight="1">
      <c r="A15" s="163"/>
      <c r="B15" s="63"/>
      <c r="C15" s="73" t="s">
        <v>19</v>
      </c>
      <c r="D15" s="71">
        <v>38107186.6</v>
      </c>
      <c r="E15" s="71">
        <v>56621725</v>
      </c>
      <c r="F15" s="71">
        <f t="shared" si="0"/>
        <v>48.58542456660917</v>
      </c>
      <c r="G15" s="74" t="s">
        <v>20</v>
      </c>
      <c r="H15" s="169"/>
      <c r="I15" s="169"/>
    </row>
    <row r="16" spans="1:9" s="69" customFormat="1" ht="51.75" customHeight="1">
      <c r="A16" s="163"/>
      <c r="B16" s="63"/>
      <c r="C16" s="73" t="s">
        <v>21</v>
      </c>
      <c r="D16" s="71">
        <v>109726005.5</v>
      </c>
      <c r="E16" s="71">
        <v>105083227.8</v>
      </c>
      <c r="F16" s="71">
        <f t="shared" si="0"/>
        <v>-4.23124643865761</v>
      </c>
      <c r="G16" s="74" t="s">
        <v>22</v>
      </c>
      <c r="H16" s="169"/>
      <c r="I16" s="169"/>
    </row>
    <row r="17" spans="1:9" s="69" customFormat="1" ht="52.5" customHeight="1" thickBot="1">
      <c r="A17" s="163"/>
      <c r="B17" s="63"/>
      <c r="C17" s="73" t="s">
        <v>23</v>
      </c>
      <c r="D17" s="71">
        <v>67227432</v>
      </c>
      <c r="E17" s="71">
        <v>85437915</v>
      </c>
      <c r="F17" s="71">
        <f t="shared" si="0"/>
        <v>27.087875378015337</v>
      </c>
      <c r="G17" s="74" t="s">
        <v>24</v>
      </c>
      <c r="H17" s="169"/>
      <c r="I17" s="169"/>
    </row>
    <row r="18" spans="1:10" s="69" customFormat="1" ht="62.25" customHeight="1" thickBot="1">
      <c r="A18" s="163"/>
      <c r="B18" s="63"/>
      <c r="C18" s="79" t="s">
        <v>25</v>
      </c>
      <c r="D18" s="80">
        <f>D10+D13+D14+D15+D16-D17</f>
        <v>249574276</v>
      </c>
      <c r="E18" s="80">
        <f>E10+E13+E14+E15+E16-E17</f>
        <v>256170955.20000005</v>
      </c>
      <c r="F18" s="80">
        <f t="shared" si="0"/>
        <v>2.6431727282662854</v>
      </c>
      <c r="G18" s="81" t="s">
        <v>26</v>
      </c>
      <c r="H18" s="171"/>
      <c r="I18" s="171"/>
      <c r="J18" s="87"/>
    </row>
    <row r="19" spans="1:13" s="49" customFormat="1" ht="27" customHeight="1" thickTop="1">
      <c r="A19" s="163"/>
      <c r="B19" s="48"/>
      <c r="C19" s="51" t="s">
        <v>67</v>
      </c>
      <c r="D19" s="186"/>
      <c r="E19" s="186"/>
      <c r="F19" s="186"/>
      <c r="G19" s="186"/>
      <c r="H19" s="50"/>
      <c r="I19" s="45"/>
      <c r="J19" s="45"/>
      <c r="K19" s="45"/>
      <c r="L19" s="45"/>
      <c r="M19" s="45"/>
    </row>
    <row r="20" spans="1:8" ht="50.25" customHeight="1">
      <c r="A20" s="163"/>
      <c r="B20" s="52"/>
      <c r="C20" s="188"/>
      <c r="D20" s="188"/>
      <c r="E20" s="181"/>
      <c r="F20" s="181"/>
      <c r="G20" s="53"/>
      <c r="H20" s="54"/>
    </row>
    <row r="21" spans="1:8" ht="50.25" customHeight="1">
      <c r="A21" s="163"/>
      <c r="B21" s="52"/>
      <c r="C21" s="165"/>
      <c r="D21" s="181"/>
      <c r="E21" s="181"/>
      <c r="F21" s="181"/>
      <c r="G21" s="53"/>
      <c r="H21" s="54"/>
    </row>
    <row r="22" spans="1:8" ht="35.25" customHeight="1">
      <c r="A22" s="164">
        <v>8</v>
      </c>
      <c r="D22" s="58"/>
      <c r="E22" s="58"/>
      <c r="F22" s="58"/>
      <c r="G22" s="59"/>
      <c r="H22" s="60"/>
    </row>
    <row r="23" spans="4:8" ht="35.25" customHeight="1">
      <c r="D23" s="58"/>
      <c r="E23" s="58"/>
      <c r="F23" s="58"/>
      <c r="G23" s="61"/>
      <c r="H23" s="61"/>
    </row>
    <row r="24" spans="4:6" ht="35.25" customHeight="1">
      <c r="D24" s="56"/>
      <c r="E24" s="56"/>
      <c r="F24" s="56"/>
    </row>
    <row r="25" spans="4:6" ht="35.25" customHeight="1">
      <c r="D25" s="56"/>
      <c r="E25" s="56"/>
      <c r="F25" s="56"/>
    </row>
    <row r="26" ht="35.25" customHeight="1">
      <c r="D26" s="47"/>
    </row>
    <row r="27" spans="4:6" ht="35.25" customHeight="1">
      <c r="D27" s="47"/>
      <c r="E27" s="47"/>
      <c r="F27" s="47"/>
    </row>
    <row r="28" spans="4:6" ht="35.25" customHeight="1">
      <c r="D28" s="47"/>
      <c r="E28" s="47"/>
      <c r="F28" s="47"/>
    </row>
    <row r="29" ht="35.25" customHeight="1">
      <c r="D29" s="62"/>
    </row>
  </sheetData>
  <sheetProtection selectLockedCells="1" selectUnlockedCells="1"/>
  <mergeCells count="5">
    <mergeCell ref="C1:G1"/>
    <mergeCell ref="C2:G2"/>
    <mergeCell ref="D19:G19"/>
    <mergeCell ref="A1:A7"/>
    <mergeCell ref="C20:D20"/>
  </mergeCells>
  <printOptions horizontalCentered="1"/>
  <pageMargins left="0.23" right="0.22" top="0.46" bottom="0.6" header="0.29" footer="0.38"/>
  <pageSetup horizontalDpi="600" verticalDpi="600" orientation="landscape" scale="4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C20"/>
  <sheetViews>
    <sheetView rightToLeft="1" tabSelected="1" view="pageBreakPreview" zoomScale="60" zoomScalePageLayoutView="0" workbookViewId="0" topLeftCell="A7">
      <selection activeCell="H14" sqref="H14:J16"/>
    </sheetView>
  </sheetViews>
  <sheetFormatPr defaultColWidth="9.140625" defaultRowHeight="12.75"/>
  <cols>
    <col min="1" max="1" width="6.140625" style="91" customWidth="1"/>
    <col min="2" max="2" width="17.421875" style="91" customWidth="1"/>
    <col min="3" max="3" width="55.421875" style="159" customWidth="1"/>
    <col min="4" max="5" width="44.57421875" style="161" customWidth="1"/>
    <col min="6" max="6" width="64.7109375" style="159" customWidth="1"/>
    <col min="7" max="7" width="14.28125" style="91" bestFit="1" customWidth="1"/>
    <col min="8" max="8" width="15.28125" style="91" customWidth="1"/>
    <col min="9" max="9" width="15.00390625" style="91" bestFit="1" customWidth="1"/>
    <col min="10" max="10" width="11.140625" style="91" bestFit="1" customWidth="1"/>
    <col min="11" max="16384" width="9.140625" style="91" customWidth="1"/>
  </cols>
  <sheetData>
    <row r="1" spans="1:6" ht="44.25" customHeight="1">
      <c r="A1" s="192" t="s">
        <v>74</v>
      </c>
      <c r="C1" s="189" t="s">
        <v>84</v>
      </c>
      <c r="D1" s="189"/>
      <c r="E1" s="189"/>
      <c r="F1" s="189"/>
    </row>
    <row r="2" spans="1:7" ht="60.75" customHeight="1" thickBot="1">
      <c r="A2" s="192"/>
      <c r="C2" s="190" t="s">
        <v>85</v>
      </c>
      <c r="D2" s="190"/>
      <c r="E2" s="190"/>
      <c r="F2" s="190"/>
      <c r="G2" s="92"/>
    </row>
    <row r="3" spans="1:7" ht="63.75" customHeight="1" thickBot="1" thickTop="1">
      <c r="A3" s="192"/>
      <c r="C3" s="141" t="s">
        <v>0</v>
      </c>
      <c r="D3" s="142">
        <v>2018</v>
      </c>
      <c r="E3" s="142" t="s">
        <v>80</v>
      </c>
      <c r="F3" s="143" t="s">
        <v>1</v>
      </c>
      <c r="G3" s="93"/>
    </row>
    <row r="4" spans="1:8" ht="67.5" customHeight="1">
      <c r="A4" s="192"/>
      <c r="C4" s="144" t="s">
        <v>27</v>
      </c>
      <c r="D4" s="183">
        <f>'  8'!D4</f>
        <v>70604373</v>
      </c>
      <c r="E4" s="145">
        <f>'  8'!E4</f>
        <v>76447135.5</v>
      </c>
      <c r="F4" s="146" t="s">
        <v>3</v>
      </c>
      <c r="G4" s="94"/>
      <c r="H4" s="177"/>
    </row>
    <row r="5" spans="1:8" ht="67.5" customHeight="1">
      <c r="A5" s="192"/>
      <c r="C5" s="147" t="s">
        <v>4</v>
      </c>
      <c r="D5" s="183">
        <f>'  8'!D5</f>
        <v>168567325.9</v>
      </c>
      <c r="E5" s="145">
        <f>'  8'!E5</f>
        <v>171222073.8</v>
      </c>
      <c r="F5" s="148" t="s">
        <v>5</v>
      </c>
      <c r="G5" s="94"/>
      <c r="H5" s="177"/>
    </row>
    <row r="6" spans="1:8" ht="67.5" customHeight="1">
      <c r="A6" s="192"/>
      <c r="C6" s="147" t="s">
        <v>28</v>
      </c>
      <c r="D6" s="145">
        <v>-2073228</v>
      </c>
      <c r="E6" s="145">
        <f>-1166*1182</f>
        <v>-1378212</v>
      </c>
      <c r="F6" s="148" t="s">
        <v>29</v>
      </c>
      <c r="G6" s="94"/>
      <c r="H6" s="177"/>
    </row>
    <row r="7" spans="1:29" ht="63.75" customHeight="1">
      <c r="A7" s="192"/>
      <c r="C7" s="147" t="s">
        <v>30</v>
      </c>
      <c r="D7" s="183">
        <f>'  8'!D7</f>
        <v>2264563</v>
      </c>
      <c r="E7" s="145">
        <f>'  8'!E7</f>
        <v>2553425.6</v>
      </c>
      <c r="F7" s="149" t="s">
        <v>9</v>
      </c>
      <c r="G7" s="95"/>
      <c r="H7" s="177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2"/>
      <c r="Z7" s="92"/>
      <c r="AA7" s="92"/>
      <c r="AB7" s="92"/>
      <c r="AC7" s="92"/>
    </row>
    <row r="8" spans="1:8" ht="63.75" customHeight="1">
      <c r="A8" s="192"/>
      <c r="C8" s="180" t="s">
        <v>79</v>
      </c>
      <c r="D8" s="183">
        <f>'  8'!D8</f>
        <v>21609161</v>
      </c>
      <c r="E8" s="145">
        <f>'  8'!E8</f>
        <v>24267339.8</v>
      </c>
      <c r="F8" s="150" t="s">
        <v>11</v>
      </c>
      <c r="G8" s="94"/>
      <c r="H8" s="177"/>
    </row>
    <row r="9" spans="1:8" ht="63.75" customHeight="1" thickBot="1">
      <c r="A9" s="192"/>
      <c r="C9" s="151" t="s">
        <v>31</v>
      </c>
      <c r="D9" s="145">
        <v>1263321.5999999999</v>
      </c>
      <c r="E9" s="145">
        <f>308.2*1182</f>
        <v>364292.39999999997</v>
      </c>
      <c r="F9" s="152" t="s">
        <v>66</v>
      </c>
      <c r="G9" s="94"/>
      <c r="H9" s="177"/>
    </row>
    <row r="10" spans="1:15" ht="67.5" customHeight="1" thickBot="1">
      <c r="A10" s="75"/>
      <c r="C10" s="153" t="s">
        <v>32</v>
      </c>
      <c r="D10" s="154">
        <f>D4+D5+D6+D7-D8+D9</f>
        <v>219017194.5</v>
      </c>
      <c r="E10" s="154">
        <f>E4+E5+E6+E7-E8+E9</f>
        <v>224941375.5</v>
      </c>
      <c r="F10" s="155" t="s">
        <v>33</v>
      </c>
      <c r="G10" s="97"/>
      <c r="H10" s="177"/>
      <c r="L10" s="93"/>
      <c r="M10" s="94"/>
      <c r="N10" s="93"/>
      <c r="O10" s="93"/>
    </row>
    <row r="11" spans="1:8" ht="73.5" customHeight="1" thickTop="1">
      <c r="A11" s="75"/>
      <c r="C11" s="156" t="s">
        <v>34</v>
      </c>
      <c r="D11" s="183">
        <f>'  8'!D10</f>
        <v>42702945.3</v>
      </c>
      <c r="E11" s="145">
        <f>'  8'!E10</f>
        <v>53340959.3</v>
      </c>
      <c r="F11" s="150" t="s">
        <v>15</v>
      </c>
      <c r="G11" s="83"/>
      <c r="H11" s="178"/>
    </row>
    <row r="12" spans="1:8" ht="73.5" customHeight="1">
      <c r="A12" s="75"/>
      <c r="C12" s="147" t="s">
        <v>35</v>
      </c>
      <c r="D12" s="183">
        <f>'  8'!D13</f>
        <v>117082107.9</v>
      </c>
      <c r="E12" s="145">
        <f>'  8'!E13</f>
        <v>118657381.2</v>
      </c>
      <c r="F12" s="150" t="s">
        <v>16</v>
      </c>
      <c r="G12" s="99"/>
      <c r="H12" s="178"/>
    </row>
    <row r="13" spans="1:9" ht="73.5" customHeight="1" thickBot="1">
      <c r="A13" s="75"/>
      <c r="C13" s="151" t="s">
        <v>36</v>
      </c>
      <c r="D13" s="183">
        <f>D14-D11-D12</f>
        <v>59232141.29999998</v>
      </c>
      <c r="E13" s="183">
        <f>E14-E11-E12</f>
        <v>52943034.999999985</v>
      </c>
      <c r="F13" s="157" t="s">
        <v>37</v>
      </c>
      <c r="G13" s="93"/>
      <c r="H13" s="177"/>
      <c r="I13" s="100"/>
    </row>
    <row r="14" spans="1:9" ht="63" customHeight="1" thickBot="1">
      <c r="A14" s="75"/>
      <c r="C14" s="153" t="s">
        <v>38</v>
      </c>
      <c r="D14" s="154">
        <f>D10</f>
        <v>219017194.5</v>
      </c>
      <c r="E14" s="154">
        <f>E10</f>
        <v>224941375.5</v>
      </c>
      <c r="F14" s="155" t="s">
        <v>39</v>
      </c>
      <c r="G14" s="94"/>
      <c r="H14" s="177"/>
      <c r="I14" s="98"/>
    </row>
    <row r="15" spans="1:8" ht="27" thickTop="1">
      <c r="A15" s="75"/>
      <c r="C15" s="158" t="s">
        <v>67</v>
      </c>
      <c r="D15" s="191"/>
      <c r="E15" s="191"/>
      <c r="F15" s="191"/>
      <c r="G15" s="93"/>
      <c r="H15" s="177"/>
    </row>
    <row r="16" spans="1:8" ht="45.75" customHeight="1">
      <c r="A16" s="101">
        <v>11</v>
      </c>
      <c r="C16" s="160"/>
      <c r="D16" s="162"/>
      <c r="E16" s="162"/>
      <c r="F16" s="160"/>
      <c r="H16" s="177"/>
    </row>
    <row r="17" spans="3:8" ht="26.25">
      <c r="C17" s="160"/>
      <c r="D17" s="162"/>
      <c r="E17" s="162"/>
      <c r="F17" s="160"/>
      <c r="H17" s="177"/>
    </row>
    <row r="18" spans="3:6" ht="26.25">
      <c r="C18" s="160"/>
      <c r="D18" s="162"/>
      <c r="E18" s="162"/>
      <c r="F18" s="160"/>
    </row>
    <row r="19" spans="3:6" ht="26.25">
      <c r="C19" s="160"/>
      <c r="D19" s="162"/>
      <c r="E19" s="162"/>
      <c r="F19" s="160"/>
    </row>
    <row r="20" spans="4:5" ht="26.25">
      <c r="D20" s="162"/>
      <c r="E20" s="162"/>
    </row>
  </sheetData>
  <sheetProtection/>
  <mergeCells count="4">
    <mergeCell ref="C1:F1"/>
    <mergeCell ref="C2:F2"/>
    <mergeCell ref="D15:F15"/>
    <mergeCell ref="A1:A9"/>
  </mergeCells>
  <printOptions horizontalCentered="1" verticalCentered="1"/>
  <pageMargins left="0.31" right="0.24" top="0.42" bottom="0.3" header="0.22" footer="0.2"/>
  <pageSetup horizontalDpi="600" verticalDpi="600" orientation="landscape" scale="5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22"/>
  <sheetViews>
    <sheetView rightToLeft="1" tabSelected="1" view="pageBreakPreview" zoomScale="90" zoomScaleSheetLayoutView="90" zoomScalePageLayoutView="0" workbookViewId="0" topLeftCell="A7">
      <selection activeCell="H14" sqref="H14:J16"/>
    </sheetView>
  </sheetViews>
  <sheetFormatPr defaultColWidth="9.140625" defaultRowHeight="12.75"/>
  <cols>
    <col min="1" max="1" width="6.00390625" style="102" customWidth="1"/>
    <col min="2" max="2" width="11.421875" style="102" customWidth="1"/>
    <col min="3" max="3" width="41.57421875" style="102" customWidth="1"/>
    <col min="4" max="5" width="25.8515625" style="102" customWidth="1"/>
    <col min="6" max="6" width="44.57421875" style="124" customWidth="1"/>
    <col min="7" max="7" width="9.140625" style="102" customWidth="1"/>
    <col min="8" max="8" width="21.140625" style="102" bestFit="1" customWidth="1"/>
    <col min="9" max="12" width="9.140625" style="102" customWidth="1"/>
    <col min="13" max="13" width="10.57421875" style="102" bestFit="1" customWidth="1"/>
    <col min="14" max="16384" width="9.140625" style="102" customWidth="1"/>
  </cols>
  <sheetData>
    <row r="1" ht="18">
      <c r="A1" s="196" t="s">
        <v>74</v>
      </c>
    </row>
    <row r="2" spans="1:6" ht="39.75" customHeight="1">
      <c r="A2" s="196"/>
      <c r="C2" s="193" t="s">
        <v>86</v>
      </c>
      <c r="D2" s="193"/>
      <c r="E2" s="193"/>
      <c r="F2" s="193"/>
    </row>
    <row r="3" spans="1:6" ht="39.75" customHeight="1" thickBot="1">
      <c r="A3" s="196"/>
      <c r="C3" s="194" t="s">
        <v>87</v>
      </c>
      <c r="D3" s="194"/>
      <c r="E3" s="194"/>
      <c r="F3" s="194"/>
    </row>
    <row r="4" spans="1:8" ht="57.75" customHeight="1" thickBot="1" thickTop="1">
      <c r="A4" s="196"/>
      <c r="C4" s="103" t="s">
        <v>0</v>
      </c>
      <c r="D4" s="104">
        <v>2018</v>
      </c>
      <c r="E4" s="104" t="s">
        <v>80</v>
      </c>
      <c r="F4" s="105" t="s">
        <v>1</v>
      </c>
      <c r="H4" s="175"/>
    </row>
    <row r="5" spans="1:8" ht="57.75" customHeight="1">
      <c r="A5" s="196"/>
      <c r="C5" s="106" t="s">
        <v>40</v>
      </c>
      <c r="D5" s="107">
        <f>'11 '!D13</f>
        <v>59232141.29999998</v>
      </c>
      <c r="E5" s="107">
        <f>'11 '!E13</f>
        <v>52943034.999999985</v>
      </c>
      <c r="F5" s="125" t="s">
        <v>37</v>
      </c>
      <c r="H5" s="175"/>
    </row>
    <row r="6" spans="1:8" ht="57.75" customHeight="1">
      <c r="A6" s="196"/>
      <c r="C6" s="109" t="s">
        <v>41</v>
      </c>
      <c r="D6" s="107">
        <f>'  8'!D6</f>
        <v>29747175.1</v>
      </c>
      <c r="E6" s="107">
        <f>'  8'!E6</f>
        <v>30215660.1</v>
      </c>
      <c r="F6" s="125" t="s">
        <v>7</v>
      </c>
      <c r="H6" s="175"/>
    </row>
    <row r="7" spans="1:8" ht="57.75" customHeight="1" thickBot="1">
      <c r="A7" s="196"/>
      <c r="C7" s="109" t="s">
        <v>42</v>
      </c>
      <c r="D7" s="107" t="s">
        <v>64</v>
      </c>
      <c r="E7" s="107" t="s">
        <v>64</v>
      </c>
      <c r="F7" s="126" t="s">
        <v>43</v>
      </c>
      <c r="H7" s="175"/>
    </row>
    <row r="8" spans="1:8" ht="57.75" customHeight="1" thickBot="1">
      <c r="A8" s="196"/>
      <c r="C8" s="110" t="s">
        <v>44</v>
      </c>
      <c r="D8" s="111">
        <f>D5+D6</f>
        <v>88979316.39999998</v>
      </c>
      <c r="E8" s="111">
        <f>E5+E6</f>
        <v>83158695.1</v>
      </c>
      <c r="F8" s="112" t="s">
        <v>45</v>
      </c>
      <c r="G8" s="113"/>
      <c r="H8" s="175"/>
    </row>
    <row r="9" spans="1:8" ht="57.75" customHeight="1" thickTop="1">
      <c r="A9" s="196"/>
      <c r="C9" s="114" t="s">
        <v>19</v>
      </c>
      <c r="D9" s="107">
        <f>'  8'!D15</f>
        <v>38107186.6</v>
      </c>
      <c r="E9" s="107">
        <f>'  8'!E15</f>
        <v>56621725</v>
      </c>
      <c r="F9" s="125" t="s">
        <v>20</v>
      </c>
      <c r="H9" s="175"/>
    </row>
    <row r="10" spans="1:8" ht="57.75" customHeight="1">
      <c r="A10" s="196"/>
      <c r="C10" s="114" t="s">
        <v>46</v>
      </c>
      <c r="D10" s="107">
        <f>'  8'!D14</f>
        <v>9183462.69999998</v>
      </c>
      <c r="E10" s="107">
        <f>'  8'!E14</f>
        <v>7905576.900000036</v>
      </c>
      <c r="F10" s="125" t="s">
        <v>18</v>
      </c>
      <c r="H10" s="175"/>
    </row>
    <row r="11" spans="1:13" ht="57.75" customHeight="1" thickBot="1">
      <c r="A11" s="196"/>
      <c r="C11" s="116" t="s">
        <v>47</v>
      </c>
      <c r="D11" s="107">
        <f>D12-D9-D10</f>
        <v>41688667.099999994</v>
      </c>
      <c r="E11" s="107">
        <f>E8-E9-E10</f>
        <v>18631393.19999996</v>
      </c>
      <c r="F11" s="127" t="s">
        <v>48</v>
      </c>
      <c r="G11" s="113"/>
      <c r="H11" s="176"/>
      <c r="M11" s="115"/>
    </row>
    <row r="12" spans="1:8" ht="57.75" customHeight="1" thickBot="1">
      <c r="A12" s="118"/>
      <c r="C12" s="110" t="s">
        <v>49</v>
      </c>
      <c r="D12" s="111">
        <f>D8</f>
        <v>88979316.39999998</v>
      </c>
      <c r="E12" s="111">
        <f>E8</f>
        <v>83158695.1</v>
      </c>
      <c r="F12" s="112" t="s">
        <v>50</v>
      </c>
      <c r="G12" s="113"/>
      <c r="H12" s="176"/>
    </row>
    <row r="13" spans="1:8" ht="17.25" customHeight="1" thickTop="1">
      <c r="A13" s="118"/>
      <c r="C13" s="119" t="s">
        <v>67</v>
      </c>
      <c r="D13" s="195"/>
      <c r="E13" s="195"/>
      <c r="F13" s="195"/>
      <c r="H13" s="175"/>
    </row>
    <row r="14" spans="1:8" ht="20.25">
      <c r="A14" s="128">
        <v>12</v>
      </c>
      <c r="H14" s="175"/>
    </row>
    <row r="15" spans="4:8" ht="18">
      <c r="D15" s="123"/>
      <c r="E15" s="123"/>
      <c r="H15" s="175"/>
    </row>
    <row r="16" spans="4:8" ht="18">
      <c r="D16" s="123"/>
      <c r="E16" s="123"/>
      <c r="H16" s="175"/>
    </row>
    <row r="17" spans="4:5" ht="18">
      <c r="D17" s="121"/>
      <c r="E17" s="121"/>
    </row>
    <row r="18" spans="4:5" ht="18">
      <c r="D18" s="121"/>
      <c r="E18" s="121"/>
    </row>
    <row r="19" spans="4:5" ht="18">
      <c r="D19" s="123"/>
      <c r="E19" s="123"/>
    </row>
    <row r="20" spans="4:5" ht="18">
      <c r="D20" s="123"/>
      <c r="E20" s="123"/>
    </row>
    <row r="21" spans="4:5" ht="18">
      <c r="D21" s="123"/>
      <c r="E21" s="123"/>
    </row>
    <row r="22" spans="4:5" ht="18">
      <c r="D22" s="123"/>
      <c r="E22" s="123"/>
    </row>
  </sheetData>
  <sheetProtection/>
  <mergeCells count="4">
    <mergeCell ref="C2:F2"/>
    <mergeCell ref="C3:F3"/>
    <mergeCell ref="D13:F13"/>
    <mergeCell ref="A1:A11"/>
  </mergeCells>
  <printOptions horizontalCentered="1" verticalCentered="1"/>
  <pageMargins left="0.748031496062992" right="0.748031496062992" top="0.984251968503937" bottom="0.984251968503937" header="0.511811023622047" footer="0.511811023622047"/>
  <pageSetup horizontalDpi="600" verticalDpi="600" orientation="landscape" paperSize="9" scale="71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2"/>
  <sheetViews>
    <sheetView rightToLeft="1" tabSelected="1" view="pageBreakPreview" zoomScale="90" zoomScaleSheetLayoutView="90" workbookViewId="0" topLeftCell="A1">
      <selection activeCell="H14" sqref="H14:J16"/>
    </sheetView>
  </sheetViews>
  <sheetFormatPr defaultColWidth="9.140625" defaultRowHeight="12.75"/>
  <cols>
    <col min="1" max="1" width="5.7109375" style="124" customWidth="1"/>
    <col min="2" max="2" width="11.57421875" style="124" customWidth="1"/>
    <col min="3" max="3" width="42.7109375" style="124" customWidth="1"/>
    <col min="4" max="5" width="26.8515625" style="124" customWidth="1"/>
    <col min="6" max="6" width="55.140625" style="124" customWidth="1"/>
    <col min="7" max="7" width="10.57421875" style="124" bestFit="1" customWidth="1"/>
    <col min="8" max="8" width="21.140625" style="124" bestFit="1" customWidth="1"/>
    <col min="9" max="9" width="15.00390625" style="124" bestFit="1" customWidth="1"/>
    <col min="10" max="11" width="9.140625" style="124" customWidth="1"/>
    <col min="12" max="12" width="18.140625" style="124" customWidth="1"/>
    <col min="13" max="16384" width="9.140625" style="124" customWidth="1"/>
  </cols>
  <sheetData>
    <row r="1" ht="18">
      <c r="A1" s="199" t="s">
        <v>74</v>
      </c>
    </row>
    <row r="2" spans="1:6" ht="39.75" customHeight="1">
      <c r="A2" s="199"/>
      <c r="C2" s="197" t="s">
        <v>88</v>
      </c>
      <c r="D2" s="197"/>
      <c r="E2" s="197"/>
      <c r="F2" s="197"/>
    </row>
    <row r="3" spans="1:9" ht="39.75" customHeight="1" thickBot="1">
      <c r="A3" s="199"/>
      <c r="C3" s="198" t="s">
        <v>89</v>
      </c>
      <c r="D3" s="198"/>
      <c r="E3" s="198"/>
      <c r="F3" s="198"/>
      <c r="I3" s="129"/>
    </row>
    <row r="4" spans="1:8" ht="61.5" customHeight="1" thickBot="1" thickTop="1">
      <c r="A4" s="199"/>
      <c r="C4" s="103" t="s">
        <v>0</v>
      </c>
      <c r="D4" s="104">
        <v>2018</v>
      </c>
      <c r="E4" s="104" t="s">
        <v>80</v>
      </c>
      <c r="F4" s="105" t="s">
        <v>1</v>
      </c>
      <c r="H4" s="173"/>
    </row>
    <row r="5" spans="1:8" ht="61.5" customHeight="1">
      <c r="A5" s="199"/>
      <c r="C5" s="130" t="s">
        <v>21</v>
      </c>
      <c r="D5" s="107">
        <f>'  8'!D16</f>
        <v>109726005.5</v>
      </c>
      <c r="E5" s="107">
        <f>'  8'!E16</f>
        <v>105083227.8</v>
      </c>
      <c r="F5" s="131" t="s">
        <v>51</v>
      </c>
      <c r="H5" s="173"/>
    </row>
    <row r="6" spans="1:9" ht="61.5" customHeight="1">
      <c r="A6" s="199"/>
      <c r="C6" s="109" t="s">
        <v>52</v>
      </c>
      <c r="D6" s="107">
        <v>1351026</v>
      </c>
      <c r="E6" s="107">
        <f>(37.3+1643.2)*1182</f>
        <v>1986351</v>
      </c>
      <c r="F6" s="108" t="s">
        <v>53</v>
      </c>
      <c r="H6" s="173"/>
      <c r="I6" s="132"/>
    </row>
    <row r="7" spans="1:8" ht="61.5" customHeight="1" thickBot="1">
      <c r="A7" s="199"/>
      <c r="C7" s="114" t="s">
        <v>54</v>
      </c>
      <c r="D7" s="107">
        <f>'11 '!D9</f>
        <v>1263321.5999999999</v>
      </c>
      <c r="E7" s="107">
        <f>'11 '!E9</f>
        <v>364292.39999999997</v>
      </c>
      <c r="F7" s="117" t="s">
        <v>66</v>
      </c>
      <c r="H7" s="173"/>
    </row>
    <row r="8" spans="1:9" ht="61.5" customHeight="1" thickBot="1">
      <c r="A8" s="199"/>
      <c r="C8" s="110" t="s">
        <v>55</v>
      </c>
      <c r="D8" s="111">
        <f>D5+D6+D7</f>
        <v>112340353.1</v>
      </c>
      <c r="E8" s="111">
        <f>E5+E6+E7</f>
        <v>107433871.2</v>
      </c>
      <c r="F8" s="112" t="s">
        <v>56</v>
      </c>
      <c r="H8" s="173"/>
      <c r="I8" s="133"/>
    </row>
    <row r="9" spans="1:8" ht="61.5" customHeight="1" thickTop="1">
      <c r="A9" s="199"/>
      <c r="C9" s="134" t="s">
        <v>57</v>
      </c>
      <c r="D9" s="107">
        <f>'  8'!D17</f>
        <v>67227432</v>
      </c>
      <c r="E9" s="107">
        <f>'  8'!E17</f>
        <v>85437915</v>
      </c>
      <c r="F9" s="135" t="s">
        <v>24</v>
      </c>
      <c r="H9" s="173"/>
    </row>
    <row r="10" spans="1:8" ht="61.5" customHeight="1">
      <c r="A10" s="199"/>
      <c r="C10" s="109" t="s">
        <v>58</v>
      </c>
      <c r="D10" s="107">
        <v>3424254</v>
      </c>
      <c r="E10" s="107">
        <f>2846.5*1182</f>
        <v>3364563</v>
      </c>
      <c r="F10" s="108" t="s">
        <v>59</v>
      </c>
      <c r="H10" s="173"/>
    </row>
    <row r="11" spans="1:9" ht="61.5" customHeight="1" thickBot="1">
      <c r="A11" s="199"/>
      <c r="C11" s="114" t="s">
        <v>60</v>
      </c>
      <c r="D11" s="107">
        <f>D12-D9-D10</f>
        <v>41688667.099999994</v>
      </c>
      <c r="E11" s="107">
        <f>E12-E9-E10</f>
        <v>18631393.200000003</v>
      </c>
      <c r="F11" s="117" t="s">
        <v>61</v>
      </c>
      <c r="G11" s="113"/>
      <c r="H11" s="174"/>
      <c r="I11" s="133"/>
    </row>
    <row r="12" spans="1:9" ht="61.5" customHeight="1" thickBot="1">
      <c r="A12" s="118"/>
      <c r="C12" s="110" t="s">
        <v>62</v>
      </c>
      <c r="D12" s="111">
        <f>D8</f>
        <v>112340353.1</v>
      </c>
      <c r="E12" s="111">
        <f>E8</f>
        <v>107433871.2</v>
      </c>
      <c r="F12" s="112" t="s">
        <v>63</v>
      </c>
      <c r="G12" s="129"/>
      <c r="H12" s="174"/>
      <c r="I12" s="136"/>
    </row>
    <row r="13" spans="1:8" ht="18.75" thickTop="1">
      <c r="A13" s="118"/>
      <c r="C13" s="119" t="s">
        <v>67</v>
      </c>
      <c r="D13" s="137"/>
      <c r="E13" s="137"/>
      <c r="F13" s="120"/>
      <c r="G13" s="138"/>
      <c r="H13" s="173"/>
    </row>
    <row r="14" spans="1:8" ht="23.25">
      <c r="A14" s="122">
        <v>13</v>
      </c>
      <c r="D14" s="115"/>
      <c r="E14" s="115"/>
      <c r="H14" s="173"/>
    </row>
    <row r="15" spans="4:8" ht="18">
      <c r="D15" s="102"/>
      <c r="E15" s="102"/>
      <c r="H15" s="173"/>
    </row>
    <row r="16" spans="4:8" ht="27" customHeight="1">
      <c r="D16" s="139"/>
      <c r="E16" s="139"/>
      <c r="H16" s="173"/>
    </row>
    <row r="18" spans="4:5" ht="18">
      <c r="D18" s="140"/>
      <c r="E18" s="140"/>
    </row>
    <row r="19" spans="4:5" ht="18">
      <c r="D19" s="140"/>
      <c r="E19" s="140"/>
    </row>
    <row r="20" spans="4:5" ht="18">
      <c r="D20" s="139"/>
      <c r="E20" s="139"/>
    </row>
    <row r="21" spans="4:5" ht="18">
      <c r="D21" s="139"/>
      <c r="E21" s="139"/>
    </row>
    <row r="22" spans="4:5" ht="18">
      <c r="D22" s="139"/>
      <c r="E22" s="139"/>
    </row>
  </sheetData>
  <sheetProtection/>
  <mergeCells count="3">
    <mergeCell ref="C2:F2"/>
    <mergeCell ref="C3:F3"/>
    <mergeCell ref="A1:A11"/>
  </mergeCells>
  <printOptions horizontalCentered="1" verticalCentered="1"/>
  <pageMargins left="0.748031496062992" right="0.748031496062992" top="0.984251968503937" bottom="0.984251968503937" header="0.511811023622047" footer="0.511811023622047"/>
  <pageSetup horizontalDpi="600" verticalDpi="600" orientation="landscape" paperSize="9" scale="67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49"/>
  <sheetViews>
    <sheetView rightToLeft="1" tabSelected="1" view="pageBreakPreview" zoomScaleSheetLayoutView="100" workbookViewId="0" topLeftCell="A27">
      <selection activeCell="H14" sqref="H14:J16"/>
    </sheetView>
  </sheetViews>
  <sheetFormatPr defaultColWidth="9.140625" defaultRowHeight="35.25" customHeight="1"/>
  <cols>
    <col min="1" max="1" width="58.00390625" style="4" customWidth="1"/>
    <col min="2" max="2" width="58.00390625" style="1" customWidth="1"/>
    <col min="3" max="3" width="15.421875" style="1" bestFit="1" customWidth="1"/>
    <col min="4" max="4" width="32.421875" style="5" bestFit="1" customWidth="1"/>
    <col min="5" max="5" width="0.13671875" style="5" customWidth="1"/>
    <col min="6" max="6" width="18.57421875" style="1" bestFit="1" customWidth="1"/>
    <col min="7" max="7" width="16.57421875" style="1" bestFit="1" customWidth="1"/>
    <col min="8" max="8" width="17.28125" style="1" customWidth="1"/>
    <col min="9" max="9" width="15.57421875" style="1" bestFit="1" customWidth="1"/>
    <col min="10" max="10" width="35.7109375" style="1" customWidth="1"/>
    <col min="11" max="16384" width="9.140625" style="1" customWidth="1"/>
  </cols>
  <sheetData>
    <row r="1" spans="1:5" ht="20.25">
      <c r="A1" s="200" t="s">
        <v>72</v>
      </c>
      <c r="B1" s="200"/>
      <c r="C1" s="200"/>
      <c r="D1" s="200"/>
      <c r="E1" s="9"/>
    </row>
    <row r="2" spans="1:7" ht="39.75" customHeight="1" thickBot="1">
      <c r="A2" s="201" t="s">
        <v>73</v>
      </c>
      <c r="B2" s="201"/>
      <c r="C2" s="201"/>
      <c r="D2" s="201"/>
      <c r="E2" s="14"/>
      <c r="F2" s="12"/>
      <c r="G2" s="12"/>
    </row>
    <row r="3" spans="1:10" s="2" customFormat="1" ht="35.25" customHeight="1" thickBot="1" thickTop="1">
      <c r="A3" s="19" t="s">
        <v>0</v>
      </c>
      <c r="B3" s="18">
        <v>2018</v>
      </c>
      <c r="C3" s="18" t="s">
        <v>80</v>
      </c>
      <c r="D3" s="24" t="s">
        <v>1</v>
      </c>
      <c r="E3" s="6"/>
      <c r="F3" s="12"/>
      <c r="G3" s="12"/>
      <c r="H3" s="1"/>
      <c r="I3" s="1"/>
      <c r="J3" s="1"/>
    </row>
    <row r="4" spans="1:10" s="2" customFormat="1" ht="31.5" customHeight="1">
      <c r="A4" s="20" t="s">
        <v>2</v>
      </c>
      <c r="B4" s="10">
        <f>'  8'!D4</f>
        <v>70604373</v>
      </c>
      <c r="C4" s="172">
        <f>'  8'!E4</f>
        <v>76447135.5</v>
      </c>
      <c r="D4" s="29" t="s">
        <v>3</v>
      </c>
      <c r="E4" s="32"/>
      <c r="F4" s="6"/>
      <c r="G4" s="6"/>
      <c r="H4" s="1"/>
      <c r="I4" s="1"/>
      <c r="J4" s="1"/>
    </row>
    <row r="5" spans="1:10" s="2" customFormat="1" ht="28.5" customHeight="1">
      <c r="A5" s="21" t="s">
        <v>4</v>
      </c>
      <c r="B5" s="10">
        <f>'  8'!D5</f>
        <v>168567325.9</v>
      </c>
      <c r="C5" s="172">
        <f>'  8'!E5</f>
        <v>171222073.8</v>
      </c>
      <c r="D5" s="25" t="s">
        <v>5</v>
      </c>
      <c r="E5" s="33"/>
      <c r="F5" s="6"/>
      <c r="G5" s="6"/>
      <c r="H5" s="1"/>
      <c r="I5" s="1"/>
      <c r="J5" s="1"/>
    </row>
    <row r="6" spans="1:10" s="2" customFormat="1" ht="33.75" customHeight="1">
      <c r="A6" s="21" t="s">
        <v>6</v>
      </c>
      <c r="B6" s="10">
        <f>'  8'!D6</f>
        <v>29747175.1</v>
      </c>
      <c r="C6" s="172">
        <f>'  8'!E6</f>
        <v>30215660.1</v>
      </c>
      <c r="D6" s="25" t="s">
        <v>7</v>
      </c>
      <c r="E6" s="6"/>
      <c r="F6" s="6"/>
      <c r="G6" s="6"/>
      <c r="H6" s="1"/>
      <c r="I6" s="1"/>
      <c r="J6" s="1"/>
    </row>
    <row r="7" spans="1:10" s="2" customFormat="1" ht="28.5" customHeight="1">
      <c r="A7" s="21" t="s">
        <v>8</v>
      </c>
      <c r="B7" s="10">
        <f>'  8'!D7</f>
        <v>2264563</v>
      </c>
      <c r="C7" s="172">
        <f>'  8'!E7</f>
        <v>2553425.6</v>
      </c>
      <c r="D7" s="25" t="s">
        <v>9</v>
      </c>
      <c r="E7" s="6"/>
      <c r="F7" s="6"/>
      <c r="G7" s="6"/>
      <c r="H7" s="1"/>
      <c r="I7" s="1"/>
      <c r="J7" s="1"/>
    </row>
    <row r="8" spans="1:10" s="2" customFormat="1" ht="30.75" customHeight="1" thickBot="1">
      <c r="A8" s="27" t="s">
        <v>10</v>
      </c>
      <c r="B8" s="10">
        <f>'  8'!D8</f>
        <v>21609161</v>
      </c>
      <c r="C8" s="172">
        <f>'  8'!E8</f>
        <v>24267339.8</v>
      </c>
      <c r="D8" s="26" t="s">
        <v>11</v>
      </c>
      <c r="E8" s="13"/>
      <c r="F8" s="13"/>
      <c r="G8" s="1"/>
      <c r="H8" s="1"/>
      <c r="I8" s="1"/>
      <c r="J8" s="1"/>
    </row>
    <row r="9" spans="1:14" s="2" customFormat="1" ht="42.75" customHeight="1" thickBot="1">
      <c r="A9" s="22" t="s">
        <v>12</v>
      </c>
      <c r="B9" s="10">
        <f>'  8'!D9</f>
        <v>249574276</v>
      </c>
      <c r="C9" s="172">
        <f>'  8'!E9</f>
        <v>256170955.20000005</v>
      </c>
      <c r="D9" s="30" t="s">
        <v>13</v>
      </c>
      <c r="E9" s="13"/>
      <c r="F9" s="12"/>
      <c r="G9" s="34"/>
      <c r="H9" s="1"/>
      <c r="I9" s="1"/>
      <c r="J9" s="1"/>
      <c r="K9" s="3"/>
      <c r="L9" s="3"/>
      <c r="M9" s="3"/>
      <c r="N9" s="3"/>
    </row>
    <row r="10" spans="1:10" s="2" customFormat="1" ht="36" customHeight="1">
      <c r="A10" s="23" t="s">
        <v>14</v>
      </c>
      <c r="B10" s="10">
        <f>'  8'!D10</f>
        <v>42702945.3</v>
      </c>
      <c r="C10" s="172">
        <f>'  8'!E10</f>
        <v>53340959.3</v>
      </c>
      <c r="D10" s="28" t="s">
        <v>15</v>
      </c>
      <c r="E10" s="12"/>
      <c r="F10" s="12"/>
      <c r="G10" s="17"/>
      <c r="H10" s="1"/>
      <c r="I10" s="1"/>
      <c r="J10" s="1"/>
    </row>
    <row r="11" spans="1:10" s="2" customFormat="1" ht="33.75" customHeight="1">
      <c r="A11" s="23" t="s">
        <v>65</v>
      </c>
      <c r="B11" s="10">
        <f>'  8'!D13</f>
        <v>117082107.9</v>
      </c>
      <c r="C11" s="172">
        <f>'  8'!E13</f>
        <v>118657381.2</v>
      </c>
      <c r="D11" s="28" t="s">
        <v>16</v>
      </c>
      <c r="E11" s="13"/>
      <c r="F11" s="13"/>
      <c r="G11" s="17"/>
      <c r="H11" s="1"/>
      <c r="I11" s="1"/>
      <c r="J11" s="1"/>
    </row>
    <row r="12" spans="1:10" s="2" customFormat="1" ht="35.25" customHeight="1">
      <c r="A12" s="21" t="s">
        <v>19</v>
      </c>
      <c r="B12" s="10">
        <f>'  8'!D15</f>
        <v>38107186.6</v>
      </c>
      <c r="C12" s="172">
        <f>'  8'!E15</f>
        <v>56621725</v>
      </c>
      <c r="D12" s="25" t="s">
        <v>20</v>
      </c>
      <c r="F12" s="8"/>
      <c r="G12" s="1"/>
      <c r="H12" s="1"/>
      <c r="I12" s="1"/>
      <c r="J12" s="1"/>
    </row>
    <row r="13" spans="1:6" ht="35.25" customHeight="1">
      <c r="A13" s="37"/>
      <c r="B13" s="38"/>
      <c r="C13" s="38"/>
      <c r="D13" s="31"/>
      <c r="E13" s="15"/>
      <c r="F13" s="35"/>
    </row>
    <row r="14" spans="2:6" ht="35.25" customHeight="1">
      <c r="B14" s="11"/>
      <c r="C14" s="11"/>
      <c r="F14" s="39"/>
    </row>
    <row r="15" spans="2:5" ht="35.25" customHeight="1">
      <c r="B15" s="6"/>
      <c r="C15" s="6"/>
      <c r="D15" s="16"/>
      <c r="E15" s="7"/>
    </row>
    <row r="16" spans="2:5" ht="65.25" customHeight="1">
      <c r="B16" s="12"/>
      <c r="C16" s="12"/>
      <c r="E16" s="5" t="s">
        <v>70</v>
      </c>
    </row>
    <row r="17" ht="65.25" customHeight="1"/>
    <row r="18" ht="65.25" customHeight="1"/>
    <row r="19" ht="65.25" customHeight="1"/>
    <row r="20" ht="65.25" customHeight="1"/>
    <row r="24" ht="65.25" customHeight="1">
      <c r="E24" s="5" t="s">
        <v>71</v>
      </c>
    </row>
    <row r="25" ht="65.25" customHeight="1"/>
    <row r="26" ht="65.25" customHeight="1"/>
    <row r="27" ht="65.25" customHeight="1"/>
    <row r="29" ht="114.75" customHeight="1" thickBot="1">
      <c r="E29" s="40"/>
    </row>
    <row r="30" spans="1:3" ht="54.75" customHeight="1">
      <c r="A30" s="89" t="s">
        <v>74</v>
      </c>
      <c r="B30" s="90"/>
      <c r="C30" s="89">
        <v>9</v>
      </c>
    </row>
    <row r="31" ht="54.75" customHeight="1">
      <c r="E31" s="40"/>
    </row>
    <row r="32" ht="35.25" customHeight="1">
      <c r="E32" s="40"/>
    </row>
    <row r="33" ht="35.25" customHeight="1">
      <c r="E33" s="40"/>
    </row>
    <row r="34" ht="35.25" customHeight="1">
      <c r="E34" s="40"/>
    </row>
    <row r="35" ht="35.25" customHeight="1">
      <c r="E35" s="40"/>
    </row>
    <row r="36" ht="35.25" customHeight="1">
      <c r="E36" s="40"/>
    </row>
    <row r="37" ht="35.25" customHeight="1">
      <c r="E37" s="41"/>
    </row>
    <row r="46" ht="35.25" customHeight="1">
      <c r="E46" s="35"/>
    </row>
    <row r="47" ht="35.25" customHeight="1">
      <c r="E47" s="35"/>
    </row>
    <row r="48" ht="35.25" customHeight="1">
      <c r="E48" s="35"/>
    </row>
    <row r="49" ht="35.25" customHeight="1">
      <c r="E49" s="42"/>
    </row>
  </sheetData>
  <sheetProtection/>
  <mergeCells count="2">
    <mergeCell ref="A1:D1"/>
    <mergeCell ref="A2:D2"/>
  </mergeCells>
  <printOptions horizontalCentered="1" verticalCentered="1"/>
  <pageMargins left="0.748031496062992" right="0.748031496062992" top="0.984251968503937" bottom="0.984251968503937" header="0.511811023622047" footer="0.511811023622047"/>
  <pageSetup horizontalDpi="600" verticalDpi="600" orientation="portrait" scale="66" r:id="rId4"/>
  <rowBreaks count="2" manualBreakCount="2">
    <brk id="35" max="7" man="1"/>
    <brk id="43" max="7" man="1"/>
  </rowBreaks>
  <colBreaks count="1" manualBreakCount="1">
    <brk id="4" min="13" max="4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rightToLeft="1" tabSelected="1" view="pageBreakPreview" zoomScaleSheetLayoutView="100" workbookViewId="0" topLeftCell="A25">
      <selection activeCell="H14" sqref="H14:J16"/>
    </sheetView>
  </sheetViews>
  <sheetFormatPr defaultColWidth="9.140625" defaultRowHeight="35.25" customHeight="1"/>
  <cols>
    <col min="1" max="3" width="39.28125" style="4" customWidth="1"/>
    <col min="4" max="4" width="8.00390625" style="1" customWidth="1"/>
    <col min="5" max="5" width="32.8515625" style="5" customWidth="1"/>
    <col min="6" max="6" width="0.13671875" style="5" customWidth="1"/>
    <col min="7" max="7" width="18.57421875" style="1" bestFit="1" customWidth="1"/>
    <col min="8" max="8" width="16.57421875" style="1" bestFit="1" customWidth="1"/>
    <col min="9" max="9" width="17.28125" style="1" customWidth="1"/>
    <col min="10" max="10" width="15.57421875" style="1" bestFit="1" customWidth="1"/>
    <col min="11" max="11" width="35.7109375" style="1" customWidth="1"/>
    <col min="12" max="16384" width="9.140625" style="1" customWidth="1"/>
  </cols>
  <sheetData>
    <row r="1" spans="1:6" ht="20.25">
      <c r="A1" s="200" t="s">
        <v>72</v>
      </c>
      <c r="B1" s="200"/>
      <c r="C1" s="200"/>
      <c r="D1" s="200"/>
      <c r="E1" s="200"/>
      <c r="F1" s="9"/>
    </row>
    <row r="2" spans="1:8" ht="39.75" customHeight="1" thickBot="1">
      <c r="A2" s="201" t="s">
        <v>73</v>
      </c>
      <c r="B2" s="201"/>
      <c r="C2" s="201"/>
      <c r="D2" s="201"/>
      <c r="E2" s="201"/>
      <c r="F2" s="14"/>
      <c r="G2" s="12"/>
      <c r="H2" s="12"/>
    </row>
    <row r="3" spans="1:11" s="2" customFormat="1" ht="35.25" customHeight="1" thickTop="1">
      <c r="A3" s="21" t="s">
        <v>21</v>
      </c>
      <c r="B3" s="10">
        <f>'  8'!D16</f>
        <v>109726005.5</v>
      </c>
      <c r="C3" s="10">
        <f>'  8'!E16</f>
        <v>105083227.8</v>
      </c>
      <c r="D3" s="172"/>
      <c r="E3" s="25" t="s">
        <v>22</v>
      </c>
      <c r="G3" s="35" t="s">
        <v>68</v>
      </c>
      <c r="H3" s="1"/>
      <c r="I3" s="1"/>
      <c r="J3" s="1"/>
      <c r="K3" s="1"/>
    </row>
    <row r="4" spans="1:11" s="2" customFormat="1" ht="42" customHeight="1">
      <c r="A4" s="21" t="s">
        <v>23</v>
      </c>
      <c r="B4" s="10">
        <f>'  8'!D17</f>
        <v>67227432</v>
      </c>
      <c r="C4" s="10">
        <f>'  8'!E17</f>
        <v>85437915</v>
      </c>
      <c r="D4" s="172"/>
      <c r="E4" s="25" t="s">
        <v>24</v>
      </c>
      <c r="G4" s="36" t="s">
        <v>69</v>
      </c>
      <c r="H4" s="1"/>
      <c r="I4" s="1"/>
      <c r="J4" s="1"/>
      <c r="K4" s="1"/>
    </row>
    <row r="5" spans="1:7" ht="35.25" customHeight="1">
      <c r="A5" s="37"/>
      <c r="B5" s="38"/>
      <c r="C5" s="38"/>
      <c r="D5" s="38"/>
      <c r="E5" s="31"/>
      <c r="F5" s="15"/>
      <c r="G5" s="35"/>
    </row>
    <row r="10" ht="35.25" customHeight="1">
      <c r="F10" s="5" t="s">
        <v>71</v>
      </c>
    </row>
    <row r="15" ht="35.25" customHeight="1">
      <c r="F15" s="40"/>
    </row>
    <row r="16" ht="35.25" customHeight="1">
      <c r="F16" s="40"/>
    </row>
    <row r="17" ht="35.25" customHeight="1">
      <c r="F17" s="41"/>
    </row>
    <row r="19" ht="59.25" customHeight="1"/>
    <row r="20" ht="59.25" customHeight="1"/>
    <row r="21" ht="59.25" customHeight="1"/>
    <row r="22" ht="59.25" customHeight="1"/>
    <row r="24" ht="35.25" customHeight="1">
      <c r="F24" s="35"/>
    </row>
    <row r="25" ht="35.25" customHeight="1">
      <c r="F25" s="35"/>
    </row>
    <row r="26" ht="61.5" customHeight="1">
      <c r="F26" s="42"/>
    </row>
    <row r="27" ht="61.5" customHeight="1"/>
    <row r="28" ht="61.5" customHeight="1"/>
    <row r="29" ht="283.5" customHeight="1" thickBot="1"/>
    <row r="30" spans="1:4" ht="31.5" customHeight="1">
      <c r="A30" s="202" t="s">
        <v>74</v>
      </c>
      <c r="B30" s="202"/>
      <c r="C30" s="202"/>
      <c r="D30" s="89">
        <v>10</v>
      </c>
    </row>
    <row r="34" ht="35.25" customHeight="1">
      <c r="C34" s="88"/>
    </row>
  </sheetData>
  <sheetProtection/>
  <mergeCells count="3">
    <mergeCell ref="A1:E1"/>
    <mergeCell ref="A2:E2"/>
    <mergeCell ref="A30:C30"/>
  </mergeCells>
  <printOptions horizontalCentered="1" verticalCentered="1"/>
  <pageMargins left="0.32" right="0.46" top="0.82" bottom="0.56" header="0.511811023622047" footer="0.31"/>
  <pageSetup horizontalDpi="600" verticalDpi="600" orientation="portrait" scale="75" r:id="rId2"/>
  <rowBreaks count="2" manualBreakCount="2">
    <brk id="7" max="7" man="1"/>
    <brk id="1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Haidar Khaled</cp:lastModifiedBy>
  <cp:lastPrinted>2021-02-23T08:44:16Z</cp:lastPrinted>
  <dcterms:created xsi:type="dcterms:W3CDTF">2003-01-01T12:02:44Z</dcterms:created>
  <dcterms:modified xsi:type="dcterms:W3CDTF">2021-02-23T08:44:59Z</dcterms:modified>
  <cp:category/>
  <cp:version/>
  <cp:contentType/>
  <cp:contentStatus/>
</cp:coreProperties>
</file>